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4240" windowHeight="12285" activeTab="3"/>
  </bookViews>
  <sheets>
    <sheet name="U2-Einfamilienhaus, Gaskessel" sheetId="7" r:id="rId1"/>
    <sheet name="Ringrohr-Einfamilienhaus" sheetId="8" r:id="rId2"/>
    <sheet name="Ringrohr+Solar,Einfamilienhaus" sheetId="9" r:id="rId3"/>
    <sheet name="RR-feld, Gas+Kälte,Gesch.haus" sheetId="10" r:id="rId4"/>
  </sheets>
  <calcPr calcId="145621"/>
</workbook>
</file>

<file path=xl/calcChain.xml><?xml version="1.0" encoding="utf-8"?>
<calcChain xmlns="http://schemas.openxmlformats.org/spreadsheetml/2006/main">
  <c r="C9" i="10" l="1"/>
  <c r="C9" i="9"/>
  <c r="C53" i="9" s="1"/>
  <c r="C66" i="8"/>
  <c r="C65" i="8"/>
  <c r="C60" i="8"/>
  <c r="C9" i="8"/>
  <c r="C66" i="7"/>
  <c r="C61" i="7"/>
  <c r="C53" i="7"/>
  <c r="C52" i="7"/>
  <c r="F66" i="7"/>
  <c r="C9" i="7"/>
  <c r="C34" i="7" l="1"/>
  <c r="C38" i="10" l="1"/>
  <c r="C37" i="10"/>
  <c r="C34" i="10"/>
  <c r="C38" i="9"/>
  <c r="C37" i="9"/>
  <c r="C34" i="9"/>
  <c r="C38" i="8"/>
  <c r="C37" i="8"/>
  <c r="C34" i="8"/>
  <c r="C38" i="7"/>
  <c r="C37" i="7"/>
  <c r="C43" i="10" l="1"/>
  <c r="F49" i="10" l="1"/>
  <c r="F45" i="10" l="1"/>
  <c r="F42" i="10"/>
  <c r="C28" i="10"/>
  <c r="C44" i="10" s="1"/>
  <c r="C20" i="10"/>
  <c r="C19" i="10"/>
  <c r="F15" i="10"/>
  <c r="F13" i="10"/>
  <c r="C50" i="10"/>
  <c r="C7" i="10"/>
  <c r="C3" i="10" s="1"/>
  <c r="F9" i="10" l="1"/>
  <c r="F50" i="10" s="1"/>
  <c r="F51" i="10" s="1"/>
  <c r="F52" i="10" s="1"/>
  <c r="C49" i="10"/>
  <c r="C55" i="10"/>
  <c r="C57" i="10" s="1"/>
  <c r="F3" i="10" l="1"/>
  <c r="F55" i="10"/>
  <c r="F57" i="10" s="1"/>
  <c r="F60" i="10" s="1"/>
  <c r="C51" i="10"/>
  <c r="C52" i="10" s="1"/>
  <c r="C60" i="10" s="1"/>
  <c r="C28" i="9" l="1"/>
  <c r="C44" i="9" s="1"/>
  <c r="C19" i="9"/>
  <c r="C50" i="9"/>
  <c r="C7" i="9"/>
  <c r="C49" i="9" s="1"/>
  <c r="C3" i="9"/>
  <c r="C51" i="9" l="1"/>
  <c r="C52" i="9" s="1"/>
  <c r="C56" i="9"/>
  <c r="C58" i="9" s="1"/>
  <c r="C61" i="9" l="1"/>
  <c r="C66" i="9"/>
  <c r="C28" i="8"/>
  <c r="C44" i="8" s="1"/>
  <c r="C19" i="8"/>
  <c r="C50" i="8"/>
  <c r="C7" i="8"/>
  <c r="C49" i="8" s="1"/>
  <c r="C53" i="8" s="1"/>
  <c r="C56" i="8" l="1"/>
  <c r="C58" i="8" s="1"/>
  <c r="C3" i="8"/>
  <c r="C51" i="8"/>
  <c r="C52" i="8" s="1"/>
  <c r="C61" i="8" l="1"/>
  <c r="C50" i="7"/>
  <c r="F49" i="7"/>
  <c r="F46" i="10" l="1"/>
  <c r="C43" i="9"/>
  <c r="C43" i="8"/>
  <c r="F15" i="7"/>
  <c r="F14" i="7"/>
  <c r="F13" i="7"/>
  <c r="F9" i="7" l="1"/>
  <c r="F50" i="7" s="1"/>
  <c r="C46" i="8"/>
  <c r="C62" i="8" s="1"/>
  <c r="C67" i="8" s="1"/>
  <c r="C68" i="8" s="1"/>
  <c r="F43" i="10"/>
  <c r="C46" i="9"/>
  <c r="C62" i="9" s="1"/>
  <c r="C67" i="9" s="1"/>
  <c r="C68" i="9" s="1"/>
  <c r="C46" i="10"/>
  <c r="C61" i="10" s="1"/>
  <c r="F42" i="7"/>
  <c r="F43" i="7" s="1"/>
  <c r="C65" i="9" l="1"/>
  <c r="C63" i="8"/>
  <c r="C60" i="9"/>
  <c r="C63" i="9" s="1"/>
  <c r="C59" i="10"/>
  <c r="C62" i="10" s="1"/>
  <c r="F59" i="10"/>
  <c r="F62" i="10" s="1"/>
  <c r="F61" i="10"/>
  <c r="F46" i="7"/>
  <c r="C19" i="7"/>
  <c r="C43" i="7"/>
  <c r="F51" i="7" l="1"/>
  <c r="F52" i="7" s="1"/>
  <c r="F56" i="7" l="1"/>
  <c r="F58" i="7" s="1"/>
  <c r="C7" i="7"/>
  <c r="C49" i="7" s="1"/>
  <c r="C51" i="7" l="1"/>
  <c r="F60" i="7"/>
  <c r="F65" i="7" s="1"/>
  <c r="C56" i="7"/>
  <c r="C58" i="7" s="1"/>
  <c r="C3" i="7"/>
  <c r="C28" i="7"/>
  <c r="C44" i="7" l="1"/>
  <c r="C46" i="7" s="1"/>
  <c r="F61" i="7"/>
  <c r="F63" i="7"/>
  <c r="F68" i="7" s="1"/>
  <c r="F62" i="7"/>
  <c r="F67" i="7" s="1"/>
  <c r="C60" i="7" l="1"/>
  <c r="C63" i="7" s="1"/>
  <c r="C65" i="7"/>
  <c r="C62" i="7"/>
  <c r="C67" i="7" s="1"/>
  <c r="C68" i="7" s="1"/>
</calcChain>
</file>

<file path=xl/sharedStrings.xml><?xml version="1.0" encoding="utf-8"?>
<sst xmlns="http://schemas.openxmlformats.org/spreadsheetml/2006/main" count="291" uniqueCount="88">
  <si>
    <t>Investitionen, €</t>
  </si>
  <si>
    <t>Gesamtzahlung</t>
  </si>
  <si>
    <t>Leistungspreis,€/kWh</t>
  </si>
  <si>
    <t>Arbeitspreis,€/kWh</t>
  </si>
  <si>
    <t>Gesamt Bohrungen, €</t>
  </si>
  <si>
    <t>Tiefe,m</t>
  </si>
  <si>
    <t>Gebäudetechnik</t>
  </si>
  <si>
    <t>Wärmepumpen, €</t>
  </si>
  <si>
    <t>Wärmetauscher,€</t>
  </si>
  <si>
    <t>Kältemaschinen,€</t>
  </si>
  <si>
    <t>Leistungen</t>
  </si>
  <si>
    <t>Wärme/Kälteerträge/a</t>
  </si>
  <si>
    <t>Jahresbetriebsstunden Wärme,</t>
  </si>
  <si>
    <t>Wärmeertrag, kWh</t>
  </si>
  <si>
    <t>Kälteertrag, kWh</t>
  </si>
  <si>
    <t>Kosten/a Gas</t>
  </si>
  <si>
    <t>Standzeit der Anlage, a</t>
  </si>
  <si>
    <t>Kosten</t>
  </si>
  <si>
    <t>Zinssatz</t>
  </si>
  <si>
    <t>Wartung</t>
  </si>
  <si>
    <t>Energie</t>
  </si>
  <si>
    <t>Kosten/a Strom</t>
  </si>
  <si>
    <t>Gestehungskosten, €/kWh</t>
  </si>
  <si>
    <t>Gesamtertrag, kWh</t>
  </si>
  <si>
    <t>Gebäudeleittechnik</t>
  </si>
  <si>
    <t>Pufferspeicher</t>
  </si>
  <si>
    <t>Arbeitszahl Kältemaschine</t>
  </si>
  <si>
    <t>Gesamtzahlung für Bohrungen</t>
  </si>
  <si>
    <t>Gesamtzahlung für Gebäudetechnik</t>
  </si>
  <si>
    <t>Mindest-Wärmeleistung, kW</t>
  </si>
  <si>
    <t>Durchschnitts-Wärmeleistung, kW</t>
  </si>
  <si>
    <t>Durchschnitts-Kälteleistung, kW</t>
  </si>
  <si>
    <t>Mindest-Kälteleistung,kW</t>
  </si>
  <si>
    <t>Kessel-Wirkungsgrad</t>
  </si>
  <si>
    <t>Basis-Gaspreis, €/kWh</t>
  </si>
  <si>
    <t>Basis-Strompreis, €/kWh</t>
  </si>
  <si>
    <t>durchschnittl. Strompreis, €/kWh</t>
  </si>
  <si>
    <t>Preise/Wirkungsgrade</t>
  </si>
  <si>
    <t>Basis-Strompreis Wärmepumpe, €/kWh</t>
  </si>
  <si>
    <t>durchschnittl. Strompreis Wärmepumpe, €/kWh</t>
  </si>
  <si>
    <t>jährlicher Gasverbrauch, kWh/a</t>
  </si>
  <si>
    <t>Stromverbrauch Wärmepumpen, kWh/a</t>
  </si>
  <si>
    <t>sonstiger verbrauchter Strom, kWh/a</t>
  </si>
  <si>
    <t>Wartungskosten, % Gebäudetechnik</t>
  </si>
  <si>
    <t>Wartungskosten/a</t>
  </si>
  <si>
    <t>Rückstellung/a</t>
  </si>
  <si>
    <t>Summe Wartung</t>
  </si>
  <si>
    <t>Gesamtaufwendungen, €/a</t>
  </si>
  <si>
    <t>Pumpen, Rohrleitungen</t>
  </si>
  <si>
    <t>Pumpen,Rohrleitungen</t>
  </si>
  <si>
    <t>Brutto-Preise, Stand: 2015</t>
  </si>
  <si>
    <t>Jahresbetriebsstunden Kälte</t>
  </si>
  <si>
    <t>Arbeitszahl Wärme</t>
  </si>
  <si>
    <t>Wärmetauscher</t>
  </si>
  <si>
    <r>
      <t>Erdgas, unterer Heizwert Hu, kWh/m</t>
    </r>
    <r>
      <rPr>
        <vertAlign val="superscript"/>
        <sz val="11"/>
        <color theme="1"/>
        <rFont val="Calibri"/>
        <family val="2"/>
        <scheme val="minor"/>
      </rPr>
      <t>3</t>
    </r>
  </si>
  <si>
    <t>durchschnittl. Gaspreis in der Standzeit, €/kWh</t>
  </si>
  <si>
    <t>Vergleich mit Brennwert-Gasheizung</t>
  </si>
  <si>
    <t>Abgasführung (Standzeit 30 a)</t>
  </si>
  <si>
    <t>Kältemaschinen</t>
  </si>
  <si>
    <t>Gesamtzahlung für Abgasführung</t>
  </si>
  <si>
    <t>Brennwertkessel</t>
  </si>
  <si>
    <t>jährlicher Preisanstieg, %</t>
  </si>
  <si>
    <t>Bohrung, €/m (Doppel-U-Rohrsonde)</t>
  </si>
  <si>
    <t>Installation</t>
  </si>
  <si>
    <t>Staatliche Förderung</t>
  </si>
  <si>
    <t>Anzahl Bohrungen (Standzeit 30 a)</t>
  </si>
  <si>
    <t>Anzahl Bohrungen</t>
  </si>
  <si>
    <t>Typ Einfamilienhaus, U2</t>
  </si>
  <si>
    <t>Typ Einfamilienhaus, Ringrohr</t>
  </si>
  <si>
    <t>Pumpen, Rohrleitungen, Solarpanel</t>
  </si>
  <si>
    <t>Typ Geschäftshaus</t>
  </si>
  <si>
    <t>Netto-Preise, Stand 2015</t>
  </si>
  <si>
    <t>Vergleich mit konventioneller Anlage</t>
  </si>
  <si>
    <t>Gasbrennwertkessel+Kältemaschine</t>
  </si>
  <si>
    <t>Bohrung, €/m (Ringrohrsonden)</t>
  </si>
  <si>
    <t>Heizkessel</t>
  </si>
  <si>
    <t>Kältemaschine,€</t>
  </si>
  <si>
    <t>Kältemaschine</t>
  </si>
  <si>
    <t>JahresbetriebsstundenKälte</t>
  </si>
  <si>
    <r>
      <t>Gas-Brennwert, kWh/m</t>
    </r>
    <r>
      <rPr>
        <vertAlign val="superscript"/>
        <sz val="11"/>
        <color theme="1"/>
        <rFont val="Calibri"/>
        <family val="2"/>
        <scheme val="minor"/>
      </rPr>
      <t>3</t>
    </r>
  </si>
  <si>
    <t>Arbeitszahl Wärme+Kälte</t>
  </si>
  <si>
    <t>Gesamt Bohrungen, € (Standzeit 30 a)</t>
  </si>
  <si>
    <t>Förderung (KfW-Marktanreizprogramm 2015)</t>
  </si>
  <si>
    <t>ohne KfW-Förderung</t>
  </si>
  <si>
    <t>mit KfW-Förderung</t>
  </si>
  <si>
    <t>Jahresannuität ohne KfW-Förderung</t>
  </si>
  <si>
    <t>Jahresannuität mit  KfW-Förderung</t>
  </si>
  <si>
    <t>Jahresannuität mit KfW-Förderung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</si>
</sst>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\ &quot;€&quot;"/>
    <numFmt numFmtId="165" formatCode="#,##0.00\ _€"/>
    <numFmt numFmtId="166" formatCode="#,##0.000\ &quot;€&quot;"/>
    <numFmt numFmtId="167" formatCode="#,##0.000"/>
    <numFmt numFmtId="168" formatCode="#,##0.000\ _€"/>
    <numFmt numFmtId="169" formatCode="0.000%"/>
    <numFmt numFmtId="170" formatCode="#,##0.000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11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10" fontId="0" fillId="0" borderId="0" xfId="0" applyNumberFormat="1"/>
    <xf numFmtId="165" fontId="0" fillId="0" borderId="0" xfId="0" applyNumberFormat="1"/>
    <xf numFmtId="165" fontId="1" fillId="0" borderId="0" xfId="0" applyNumberFormat="1" applyFont="1"/>
    <xf numFmtId="0" fontId="0" fillId="0" borderId="0" xfId="0" applyFont="1"/>
    <xf numFmtId="165" fontId="0" fillId="0" borderId="0" xfId="0" applyNumberFormat="1" applyFont="1"/>
    <xf numFmtId="0" fontId="0" fillId="0" borderId="0" xfId="0" applyNumberFormat="1"/>
    <xf numFmtId="10" fontId="0" fillId="0" borderId="0" xfId="0" applyNumberFormat="1" applyFont="1"/>
    <xf numFmtId="166" fontId="1" fillId="0" borderId="0" xfId="0" applyNumberFormat="1" applyFont="1"/>
    <xf numFmtId="166" fontId="0" fillId="0" borderId="0" xfId="0" applyNumberFormat="1"/>
    <xf numFmtId="166" fontId="0" fillId="0" borderId="0" xfId="0" applyNumberFormat="1" applyFont="1"/>
    <xf numFmtId="2" fontId="0" fillId="0" borderId="0" xfId="0" applyNumberFormat="1"/>
    <xf numFmtId="167" fontId="0" fillId="0" borderId="0" xfId="0" applyNumberFormat="1"/>
    <xf numFmtId="168" fontId="0" fillId="0" borderId="0" xfId="0" applyNumberFormat="1"/>
    <xf numFmtId="168" fontId="1" fillId="0" borderId="0" xfId="0" applyNumberFormat="1" applyFont="1"/>
    <xf numFmtId="168" fontId="0" fillId="0" borderId="0" xfId="0" applyNumberFormat="1" applyFont="1"/>
    <xf numFmtId="169" fontId="0" fillId="0" borderId="0" xfId="0" applyNumberFormat="1" applyFont="1"/>
    <xf numFmtId="169" fontId="0" fillId="0" borderId="0" xfId="0" applyNumberFormat="1"/>
    <xf numFmtId="3" fontId="0" fillId="0" borderId="0" xfId="0" applyNumberFormat="1"/>
    <xf numFmtId="3" fontId="1" fillId="0" borderId="0" xfId="0" applyNumberFormat="1" applyFont="1"/>
    <xf numFmtId="167" fontId="1" fillId="0" borderId="0" xfId="0" applyNumberFormat="1" applyFont="1"/>
    <xf numFmtId="167" fontId="0" fillId="0" borderId="0" xfId="0" applyNumberFormat="1" applyFont="1"/>
    <xf numFmtId="170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selection activeCell="C1" sqref="C1"/>
    </sheetView>
  </sheetViews>
  <sheetFormatPr baseColWidth="10" defaultRowHeight="15" x14ac:dyDescent="0.25"/>
  <cols>
    <col min="1" max="1" width="25.42578125" bestFit="1" customWidth="1"/>
    <col min="2" max="2" width="44.140625" bestFit="1" customWidth="1"/>
    <col min="3" max="3" width="12.5703125" style="17" bestFit="1" customWidth="1"/>
    <col min="4" max="4" width="5.7109375" customWidth="1"/>
    <col min="5" max="5" width="34.28515625" bestFit="1" customWidth="1"/>
    <col min="6" max="6" width="11.5703125" style="17" bestFit="1" customWidth="1"/>
  </cols>
  <sheetData>
    <row r="1" spans="1:6" x14ac:dyDescent="0.25">
      <c r="A1" s="1" t="s">
        <v>67</v>
      </c>
      <c r="B1" s="1" t="s">
        <v>50</v>
      </c>
    </row>
    <row r="2" spans="1:6" x14ac:dyDescent="0.25">
      <c r="A2" s="1" t="s">
        <v>16</v>
      </c>
      <c r="B2" s="1"/>
      <c r="C2" s="23">
        <v>15</v>
      </c>
      <c r="D2" s="1"/>
      <c r="E2" s="1" t="s">
        <v>56</v>
      </c>
    </row>
    <row r="3" spans="1:6" x14ac:dyDescent="0.25">
      <c r="A3" s="1" t="s">
        <v>0</v>
      </c>
      <c r="C3" s="12">
        <f>C7+C9</f>
        <v>17780</v>
      </c>
      <c r="D3" s="4"/>
    </row>
    <row r="4" spans="1:6" x14ac:dyDescent="0.25">
      <c r="A4" s="1"/>
      <c r="B4" t="s">
        <v>62</v>
      </c>
      <c r="C4" s="13">
        <v>54</v>
      </c>
      <c r="D4" s="10"/>
    </row>
    <row r="5" spans="1:6" x14ac:dyDescent="0.25">
      <c r="A5" s="1"/>
      <c r="B5" t="s">
        <v>5</v>
      </c>
      <c r="C5" s="22">
        <v>120</v>
      </c>
      <c r="D5" s="10"/>
    </row>
    <row r="6" spans="1:6" x14ac:dyDescent="0.25">
      <c r="A6" s="1"/>
      <c r="B6" t="s">
        <v>65</v>
      </c>
      <c r="C6" s="22">
        <v>1</v>
      </c>
      <c r="D6" s="10"/>
    </row>
    <row r="7" spans="1:6" x14ac:dyDescent="0.25">
      <c r="A7" s="1"/>
      <c r="B7" s="1" t="s">
        <v>4</v>
      </c>
      <c r="C7" s="12">
        <f>C4*C5*C6</f>
        <v>6480</v>
      </c>
      <c r="D7" s="4"/>
      <c r="E7" s="1" t="s">
        <v>57</v>
      </c>
      <c r="F7" s="12">
        <v>3800</v>
      </c>
    </row>
    <row r="8" spans="1:6" x14ac:dyDescent="0.25">
      <c r="A8" s="1"/>
      <c r="C8" s="13"/>
      <c r="F8" s="13"/>
    </row>
    <row r="9" spans="1:6" x14ac:dyDescent="0.25">
      <c r="A9" s="1"/>
      <c r="B9" s="1" t="s">
        <v>6</v>
      </c>
      <c r="C9" s="12">
        <f>SUM(C10:C16)</f>
        <v>11300</v>
      </c>
      <c r="D9" s="7"/>
      <c r="E9" s="1" t="s">
        <v>6</v>
      </c>
      <c r="F9" s="12">
        <f>SUM(F10:F16)</f>
        <v>8600</v>
      </c>
    </row>
    <row r="10" spans="1:6" x14ac:dyDescent="0.25">
      <c r="A10" s="1"/>
      <c r="B10" t="s">
        <v>7</v>
      </c>
      <c r="C10" s="13">
        <v>6500</v>
      </c>
      <c r="D10" s="6"/>
      <c r="E10" t="s">
        <v>60</v>
      </c>
      <c r="F10" s="13">
        <v>4500</v>
      </c>
    </row>
    <row r="11" spans="1:6" x14ac:dyDescent="0.25">
      <c r="A11" s="1"/>
      <c r="B11" t="s">
        <v>8</v>
      </c>
      <c r="C11" s="13">
        <v>700</v>
      </c>
      <c r="D11" s="6"/>
      <c r="E11" t="s">
        <v>53</v>
      </c>
      <c r="F11" s="13">
        <v>0</v>
      </c>
    </row>
    <row r="12" spans="1:6" x14ac:dyDescent="0.25">
      <c r="A12" s="1"/>
      <c r="B12" t="s">
        <v>9</v>
      </c>
      <c r="C12" s="13">
        <v>0</v>
      </c>
      <c r="D12" s="6"/>
      <c r="E12" t="s">
        <v>58</v>
      </c>
      <c r="F12" s="13">
        <v>0</v>
      </c>
    </row>
    <row r="13" spans="1:6" x14ac:dyDescent="0.25">
      <c r="A13" s="1"/>
      <c r="B13" t="s">
        <v>25</v>
      </c>
      <c r="C13" s="13">
        <v>800</v>
      </c>
      <c r="D13" s="6"/>
      <c r="E13" t="s">
        <v>25</v>
      </c>
      <c r="F13" s="13">
        <f>C13</f>
        <v>800</v>
      </c>
    </row>
    <row r="14" spans="1:6" x14ac:dyDescent="0.25">
      <c r="A14" s="1"/>
      <c r="B14" t="s">
        <v>48</v>
      </c>
      <c r="C14" s="13">
        <v>300</v>
      </c>
      <c r="D14" s="6"/>
      <c r="E14" t="s">
        <v>49</v>
      </c>
      <c r="F14" s="13">
        <f>C14</f>
        <v>300</v>
      </c>
    </row>
    <row r="15" spans="1:6" x14ac:dyDescent="0.25">
      <c r="A15" s="1"/>
      <c r="B15" t="s">
        <v>24</v>
      </c>
      <c r="C15" s="13">
        <v>500</v>
      </c>
      <c r="D15" s="6"/>
      <c r="E15" t="s">
        <v>24</v>
      </c>
      <c r="F15" s="13">
        <f>C15</f>
        <v>500</v>
      </c>
    </row>
    <row r="16" spans="1:6" x14ac:dyDescent="0.25">
      <c r="A16" s="1"/>
      <c r="B16" t="s">
        <v>63</v>
      </c>
      <c r="C16" s="13">
        <v>2500</v>
      </c>
      <c r="D16" s="6"/>
      <c r="E16" t="s">
        <v>63</v>
      </c>
      <c r="F16" s="13">
        <v>2500</v>
      </c>
    </row>
    <row r="17" spans="1:6" x14ac:dyDescent="0.25">
      <c r="A17" s="1"/>
      <c r="B17" t="s">
        <v>82</v>
      </c>
      <c r="C17" s="13">
        <v>4500</v>
      </c>
      <c r="D17" s="6"/>
      <c r="E17" t="s">
        <v>64</v>
      </c>
      <c r="F17" s="13">
        <v>0</v>
      </c>
    </row>
    <row r="18" spans="1:6" x14ac:dyDescent="0.25">
      <c r="A18" s="1" t="s">
        <v>10</v>
      </c>
    </row>
    <row r="19" spans="1:6" x14ac:dyDescent="0.25">
      <c r="A19" s="1"/>
      <c r="B19" t="s">
        <v>30</v>
      </c>
      <c r="C19" s="17">
        <f>C26/C24</f>
        <v>4.9803921568627452</v>
      </c>
    </row>
    <row r="20" spans="1:6" x14ac:dyDescent="0.25">
      <c r="A20" s="1"/>
      <c r="B20" t="s">
        <v>31</v>
      </c>
      <c r="C20" s="17">
        <v>0</v>
      </c>
    </row>
    <row r="21" spans="1:6" x14ac:dyDescent="0.25">
      <c r="A21" s="1"/>
      <c r="B21" t="s">
        <v>29</v>
      </c>
      <c r="C21" s="17">
        <v>5</v>
      </c>
    </row>
    <row r="22" spans="1:6" x14ac:dyDescent="0.25">
      <c r="A22" s="1"/>
      <c r="B22" t="s">
        <v>32</v>
      </c>
      <c r="C22" s="17">
        <v>0</v>
      </c>
    </row>
    <row r="23" spans="1:6" x14ac:dyDescent="0.25">
      <c r="A23" s="1" t="s">
        <v>11</v>
      </c>
    </row>
    <row r="24" spans="1:6" x14ac:dyDescent="0.25">
      <c r="A24" s="1"/>
      <c r="B24" t="s">
        <v>12</v>
      </c>
      <c r="C24" s="17">
        <v>2550</v>
      </c>
    </row>
    <row r="25" spans="1:6" x14ac:dyDescent="0.25">
      <c r="A25" s="1"/>
      <c r="B25" t="s">
        <v>51</v>
      </c>
      <c r="C25" s="17">
        <v>0</v>
      </c>
    </row>
    <row r="26" spans="1:6" x14ac:dyDescent="0.25">
      <c r="A26" s="1"/>
      <c r="B26" s="1" t="s">
        <v>13</v>
      </c>
      <c r="C26" s="17">
        <v>12700</v>
      </c>
    </row>
    <row r="27" spans="1:6" x14ac:dyDescent="0.25">
      <c r="A27" s="1"/>
      <c r="B27" s="1" t="s">
        <v>14</v>
      </c>
      <c r="C27" s="17">
        <v>0</v>
      </c>
    </row>
    <row r="28" spans="1:6" x14ac:dyDescent="0.25">
      <c r="B28" s="1" t="s">
        <v>23</v>
      </c>
      <c r="C28" s="18">
        <f>C26+C27</f>
        <v>12700</v>
      </c>
      <c r="D28" s="1"/>
    </row>
    <row r="29" spans="1:6" x14ac:dyDescent="0.25">
      <c r="A29" s="1" t="s">
        <v>37</v>
      </c>
      <c r="B29" s="1"/>
      <c r="C29" s="18"/>
      <c r="D29" s="1"/>
    </row>
    <row r="30" spans="1:6" ht="17.25" x14ac:dyDescent="0.25">
      <c r="A30" s="1"/>
      <c r="B30" t="s">
        <v>54</v>
      </c>
      <c r="C30" s="19">
        <v>10.4</v>
      </c>
      <c r="D30" s="8"/>
    </row>
    <row r="31" spans="1:6" x14ac:dyDescent="0.25">
      <c r="A31" s="1"/>
      <c r="B31" t="s">
        <v>33</v>
      </c>
      <c r="C31" s="20">
        <v>0.9</v>
      </c>
      <c r="D31" s="11"/>
    </row>
    <row r="32" spans="1:6" x14ac:dyDescent="0.25">
      <c r="A32" s="1"/>
      <c r="B32" s="8" t="s">
        <v>61</v>
      </c>
      <c r="C32" s="20">
        <v>0.02</v>
      </c>
      <c r="D32" s="11"/>
    </row>
    <row r="33" spans="1:6" x14ac:dyDescent="0.25">
      <c r="A33" s="1"/>
      <c r="B33" t="s">
        <v>34</v>
      </c>
      <c r="C33" s="13">
        <v>6.0999999999999999E-2</v>
      </c>
      <c r="D33" s="13"/>
    </row>
    <row r="34" spans="1:6" x14ac:dyDescent="0.25">
      <c r="A34" s="1"/>
      <c r="B34" t="s">
        <v>55</v>
      </c>
      <c r="C34" s="13">
        <f>C33*((1+C32)^C2-1)/LN(1+C32)/C2</f>
        <v>7.1027506677837124E-2</v>
      </c>
      <c r="D34" s="3"/>
    </row>
    <row r="35" spans="1:6" x14ac:dyDescent="0.25">
      <c r="A35" s="1"/>
      <c r="B35" t="s">
        <v>35</v>
      </c>
      <c r="C35" s="13">
        <v>0.28000000000000003</v>
      </c>
      <c r="D35" s="13"/>
    </row>
    <row r="36" spans="1:6" x14ac:dyDescent="0.25">
      <c r="A36" s="1"/>
      <c r="B36" t="s">
        <v>38</v>
      </c>
      <c r="C36" s="14">
        <v>0.16</v>
      </c>
      <c r="D36" s="14"/>
    </row>
    <row r="37" spans="1:6" x14ac:dyDescent="0.25">
      <c r="A37" s="1"/>
      <c r="B37" t="s">
        <v>36</v>
      </c>
      <c r="C37" s="13">
        <f>C35*((1+C32)^C2-1)/LN(1+C32)/C2</f>
        <v>0.32602789950482619</v>
      </c>
      <c r="D37" s="3"/>
    </row>
    <row r="38" spans="1:6" x14ac:dyDescent="0.25">
      <c r="A38" s="1"/>
      <c r="B38" t="s">
        <v>39</v>
      </c>
      <c r="C38" s="13">
        <f>C36*((1+C32)^C2-1)/LN(1+C32)/C2</f>
        <v>0.18630165685990063</v>
      </c>
      <c r="D38" s="3"/>
    </row>
    <row r="39" spans="1:6" x14ac:dyDescent="0.25">
      <c r="B39" s="8" t="s">
        <v>52</v>
      </c>
      <c r="C39" s="19">
        <v>3.98</v>
      </c>
      <c r="D39" s="9"/>
    </row>
    <row r="40" spans="1:6" x14ac:dyDescent="0.25">
      <c r="B40" s="8" t="s">
        <v>26</v>
      </c>
      <c r="C40" s="19">
        <v>5</v>
      </c>
      <c r="D40" s="9"/>
    </row>
    <row r="41" spans="1:6" x14ac:dyDescent="0.25">
      <c r="A41" s="1" t="s">
        <v>20</v>
      </c>
      <c r="B41" s="8"/>
      <c r="C41" s="19"/>
      <c r="D41" s="9"/>
    </row>
    <row r="42" spans="1:6" x14ac:dyDescent="0.25">
      <c r="A42" s="1"/>
      <c r="B42" s="8" t="s">
        <v>40</v>
      </c>
      <c r="C42" s="19">
        <v>0</v>
      </c>
      <c r="D42" s="9"/>
      <c r="F42" s="17">
        <f>C26/C31</f>
        <v>14111.111111111111</v>
      </c>
    </row>
    <row r="43" spans="1:6" x14ac:dyDescent="0.25">
      <c r="A43" s="1"/>
      <c r="B43" s="1" t="s">
        <v>15</v>
      </c>
      <c r="C43" s="18">
        <f>C34*C42</f>
        <v>0</v>
      </c>
      <c r="D43" s="12"/>
      <c r="F43" s="12">
        <f>F42*C34</f>
        <v>1002.277038676146</v>
      </c>
    </row>
    <row r="44" spans="1:6" x14ac:dyDescent="0.25">
      <c r="A44" s="1"/>
      <c r="B44" s="8" t="s">
        <v>41</v>
      </c>
      <c r="C44" s="17">
        <f>C28/C39</f>
        <v>3190.9547738693468</v>
      </c>
      <c r="D44" s="10"/>
      <c r="F44" s="17">
        <v>0</v>
      </c>
    </row>
    <row r="45" spans="1:6" x14ac:dyDescent="0.25">
      <c r="A45" s="1"/>
      <c r="B45" s="8" t="s">
        <v>42</v>
      </c>
      <c r="C45" s="17">
        <v>200</v>
      </c>
      <c r="F45" s="17">
        <v>100</v>
      </c>
    </row>
    <row r="46" spans="1:6" x14ac:dyDescent="0.25">
      <c r="B46" s="1" t="s">
        <v>21</v>
      </c>
      <c r="C46" s="12">
        <f>C44*C38+C45*C37</f>
        <v>659.68574123783401</v>
      </c>
      <c r="D46" s="4"/>
      <c r="F46" s="12">
        <f>F45*C37</f>
        <v>32.602789950482617</v>
      </c>
    </row>
    <row r="48" spans="1:6" x14ac:dyDescent="0.25">
      <c r="A48" s="1" t="s">
        <v>17</v>
      </c>
      <c r="B48" t="s">
        <v>18</v>
      </c>
      <c r="C48" s="21">
        <v>0.04</v>
      </c>
      <c r="D48" s="5"/>
    </row>
    <row r="49" spans="1:7" x14ac:dyDescent="0.25">
      <c r="B49" t="s">
        <v>27</v>
      </c>
      <c r="C49" s="13">
        <f>C7*(1+C48*(C2+1)/4)</f>
        <v>7516.7999999999993</v>
      </c>
      <c r="D49" s="3"/>
      <c r="E49" t="s">
        <v>59</v>
      </c>
      <c r="F49" s="13">
        <f>F7*(1+C48*($C$2+1)/4)</f>
        <v>4408</v>
      </c>
    </row>
    <row r="50" spans="1:7" x14ac:dyDescent="0.25">
      <c r="B50" t="s">
        <v>28</v>
      </c>
      <c r="C50" s="13">
        <f>C9*(1+C48*(C2+1)/2)</f>
        <v>14916</v>
      </c>
      <c r="D50" s="3"/>
      <c r="F50" s="13">
        <f>F9*(1+C48*($C$2+1)/2)</f>
        <v>11352</v>
      </c>
      <c r="G50" s="3"/>
    </row>
    <row r="51" spans="1:7" x14ac:dyDescent="0.25">
      <c r="B51" t="s">
        <v>1</v>
      </c>
      <c r="C51" s="13">
        <f>SUM(C49:C50)</f>
        <v>22432.799999999999</v>
      </c>
      <c r="D51" s="3"/>
      <c r="F51" s="13">
        <f>SUM(F49:F50)</f>
        <v>15760</v>
      </c>
    </row>
    <row r="52" spans="1:7" x14ac:dyDescent="0.25">
      <c r="B52" s="1" t="s">
        <v>85</v>
      </c>
      <c r="C52" s="12">
        <f>C51/$C$2</f>
        <v>1495.52</v>
      </c>
      <c r="D52" s="4"/>
      <c r="F52" s="12">
        <f>F51/$C$2</f>
        <v>1050.6666666666667</v>
      </c>
    </row>
    <row r="53" spans="1:7" x14ac:dyDescent="0.25">
      <c r="B53" s="1" t="s">
        <v>86</v>
      </c>
      <c r="C53" s="18">
        <f>(C49+(C9-C17)*(1+C48*(C2-1)/2))/C2</f>
        <v>1081.3866666666665</v>
      </c>
      <c r="F53" s="13"/>
    </row>
    <row r="54" spans="1:7" x14ac:dyDescent="0.25">
      <c r="D54" s="5"/>
      <c r="F54" s="13"/>
    </row>
    <row r="55" spans="1:7" x14ac:dyDescent="0.25">
      <c r="A55" s="1" t="s">
        <v>19</v>
      </c>
      <c r="B55" t="s">
        <v>43</v>
      </c>
      <c r="C55" s="21">
        <v>2.5000000000000001E-2</v>
      </c>
      <c r="D55" s="5"/>
    </row>
    <row r="56" spans="1:7" x14ac:dyDescent="0.25">
      <c r="A56" s="1"/>
      <c r="B56" t="s">
        <v>44</v>
      </c>
      <c r="C56" s="13">
        <f>C55*C9</f>
        <v>282.5</v>
      </c>
      <c r="D56" s="3"/>
      <c r="F56" s="13">
        <f>F9*C55</f>
        <v>215</v>
      </c>
    </row>
    <row r="57" spans="1:7" x14ac:dyDescent="0.25">
      <c r="B57" t="s">
        <v>45</v>
      </c>
      <c r="C57" s="13">
        <v>100</v>
      </c>
      <c r="D57" s="3"/>
      <c r="F57" s="13">
        <v>100</v>
      </c>
    </row>
    <row r="58" spans="1:7" x14ac:dyDescent="0.25">
      <c r="B58" s="1" t="s">
        <v>46</v>
      </c>
      <c r="C58" s="12">
        <f>C56+C57</f>
        <v>382.5</v>
      </c>
      <c r="D58" s="4"/>
      <c r="F58" s="12">
        <f>SUM(F56:F57)</f>
        <v>315</v>
      </c>
    </row>
    <row r="59" spans="1:7" x14ac:dyDescent="0.25">
      <c r="C59" s="13"/>
      <c r="D59" s="6"/>
      <c r="F59" s="12"/>
    </row>
    <row r="60" spans="1:7" x14ac:dyDescent="0.25">
      <c r="A60" s="1" t="s">
        <v>47</v>
      </c>
      <c r="B60" s="1" t="s">
        <v>83</v>
      </c>
      <c r="C60" s="12">
        <f>C43+C46+C52+C58</f>
        <v>2537.705741237834</v>
      </c>
      <c r="D60" s="4"/>
      <c r="F60" s="12">
        <f>F43+F46+F52+F58</f>
        <v>2400.5464952932953</v>
      </c>
    </row>
    <row r="61" spans="1:7" s="1" customFormat="1" x14ac:dyDescent="0.25">
      <c r="A61" s="8" t="s">
        <v>2</v>
      </c>
      <c r="B61" s="8"/>
      <c r="C61" s="14">
        <f>(C52+C58)/C28</f>
        <v>0.1478755905511811</v>
      </c>
      <c r="D61" s="14"/>
      <c r="F61" s="14">
        <f>(F52+F58)/C28</f>
        <v>0.10753280839895013</v>
      </c>
    </row>
    <row r="62" spans="1:7" s="1" customFormat="1" x14ac:dyDescent="0.25">
      <c r="A62" s="8" t="s">
        <v>3</v>
      </c>
      <c r="B62" s="8"/>
      <c r="C62" s="14">
        <f>(C43+C46)/C28</f>
        <v>5.1943759152585353E-2</v>
      </c>
      <c r="D62" s="14"/>
      <c r="F62" s="14">
        <f>(F43+F46)/C28</f>
        <v>8.1486600679262111E-2</v>
      </c>
    </row>
    <row r="63" spans="1:7" x14ac:dyDescent="0.25">
      <c r="A63" s="1" t="s">
        <v>22</v>
      </c>
      <c r="C63" s="12">
        <f>C60/C28</f>
        <v>0.19981934970376647</v>
      </c>
      <c r="D63" s="12"/>
      <c r="F63" s="12">
        <f>F60/C28</f>
        <v>0.18901940907821221</v>
      </c>
    </row>
    <row r="64" spans="1:7" x14ac:dyDescent="0.25">
      <c r="D64" s="3"/>
    </row>
    <row r="65" spans="1:6" x14ac:dyDescent="0.25">
      <c r="A65" s="1" t="s">
        <v>47</v>
      </c>
      <c r="B65" s="1" t="s">
        <v>84</v>
      </c>
      <c r="C65" s="4">
        <f>C43+C46+C53+C58</f>
        <v>2123.5724079045003</v>
      </c>
      <c r="D65" s="4"/>
      <c r="F65" s="12">
        <f>F60</f>
        <v>2400.5464952932953</v>
      </c>
    </row>
    <row r="66" spans="1:6" s="1" customFormat="1" x14ac:dyDescent="0.25">
      <c r="A66" s="8" t="s">
        <v>2</v>
      </c>
      <c r="B66" s="8"/>
      <c r="C66" s="14">
        <f>(C53+C58)/C28</f>
        <v>0.11526666666666666</v>
      </c>
      <c r="D66" s="14"/>
      <c r="F66" s="12">
        <f t="shared" ref="F66:F68" si="0">F61</f>
        <v>0.10753280839895013</v>
      </c>
    </row>
    <row r="67" spans="1:6" s="1" customFormat="1" x14ac:dyDescent="0.25">
      <c r="A67" s="8" t="s">
        <v>3</v>
      </c>
      <c r="B67" s="8"/>
      <c r="C67" s="14">
        <f>C62</f>
        <v>5.1943759152585353E-2</v>
      </c>
      <c r="D67" s="14"/>
      <c r="F67" s="12">
        <f t="shared" si="0"/>
        <v>8.1486600679262111E-2</v>
      </c>
    </row>
    <row r="68" spans="1:6" x14ac:dyDescent="0.25">
      <c r="A68" s="1" t="s">
        <v>22</v>
      </c>
      <c r="C68" s="12">
        <f>C66+C67</f>
        <v>0.167210425819252</v>
      </c>
      <c r="D68" s="12"/>
      <c r="F68" s="12">
        <f t="shared" si="0"/>
        <v>0.18901940907821221</v>
      </c>
    </row>
  </sheetData>
  <pageMargins left="0.7" right="0.7" top="0.78740157499999996" bottom="0.78740157499999996" header="0.3" footer="0.3"/>
  <pageSetup paperSize="9" orientation="portrait" horizontalDpi="4294967292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workbookViewId="0">
      <selection activeCell="A21" sqref="A21"/>
    </sheetView>
  </sheetViews>
  <sheetFormatPr baseColWidth="10" defaultRowHeight="15" x14ac:dyDescent="0.25"/>
  <cols>
    <col min="1" max="1" width="27.85546875" bestFit="1" customWidth="1"/>
    <col min="2" max="2" width="44.140625" bestFit="1" customWidth="1"/>
    <col min="3" max="3" width="12" style="17" bestFit="1" customWidth="1"/>
  </cols>
  <sheetData>
    <row r="1" spans="1:3" x14ac:dyDescent="0.25">
      <c r="A1" s="1" t="s">
        <v>68</v>
      </c>
      <c r="B1" s="1" t="s">
        <v>50</v>
      </c>
    </row>
    <row r="2" spans="1:3" x14ac:dyDescent="0.25">
      <c r="A2" s="1" t="s">
        <v>16</v>
      </c>
      <c r="B2" s="1"/>
      <c r="C2" s="23">
        <v>15</v>
      </c>
    </row>
    <row r="3" spans="1:3" x14ac:dyDescent="0.25">
      <c r="A3" s="1" t="s">
        <v>0</v>
      </c>
      <c r="C3" s="12">
        <f>C7+C9</f>
        <v>17300</v>
      </c>
    </row>
    <row r="4" spans="1:3" x14ac:dyDescent="0.25">
      <c r="A4" s="1"/>
      <c r="B4" t="s">
        <v>62</v>
      </c>
      <c r="C4" s="13">
        <v>60</v>
      </c>
    </row>
    <row r="5" spans="1:3" x14ac:dyDescent="0.25">
      <c r="A5" s="1"/>
      <c r="B5" t="s">
        <v>5</v>
      </c>
      <c r="C5" s="22">
        <v>100</v>
      </c>
    </row>
    <row r="6" spans="1:3" x14ac:dyDescent="0.25">
      <c r="A6" s="1"/>
      <c r="B6" t="s">
        <v>65</v>
      </c>
      <c r="C6" s="22">
        <v>1</v>
      </c>
    </row>
    <row r="7" spans="1:3" x14ac:dyDescent="0.25">
      <c r="A7" s="1"/>
      <c r="B7" s="1" t="s">
        <v>4</v>
      </c>
      <c r="C7" s="12">
        <f>C4*C5*C6</f>
        <v>6000</v>
      </c>
    </row>
    <row r="8" spans="1:3" x14ac:dyDescent="0.25">
      <c r="A8" s="1"/>
      <c r="C8" s="13"/>
    </row>
    <row r="9" spans="1:3" x14ac:dyDescent="0.25">
      <c r="A9" s="1"/>
      <c r="B9" s="1" t="s">
        <v>6</v>
      </c>
      <c r="C9" s="12">
        <f>SUM(C10:C16)</f>
        <v>11300</v>
      </c>
    </row>
    <row r="10" spans="1:3" x14ac:dyDescent="0.25">
      <c r="A10" s="1"/>
      <c r="B10" t="s">
        <v>7</v>
      </c>
      <c r="C10" s="13">
        <v>6500</v>
      </c>
    </row>
    <row r="11" spans="1:3" x14ac:dyDescent="0.25">
      <c r="A11" s="1"/>
      <c r="B11" t="s">
        <v>8</v>
      </c>
      <c r="C11" s="13">
        <v>700</v>
      </c>
    </row>
    <row r="12" spans="1:3" x14ac:dyDescent="0.25">
      <c r="A12" s="1"/>
      <c r="B12" t="s">
        <v>9</v>
      </c>
      <c r="C12" s="13">
        <v>0</v>
      </c>
    </row>
    <row r="13" spans="1:3" x14ac:dyDescent="0.25">
      <c r="A13" s="1"/>
      <c r="B13" t="s">
        <v>25</v>
      </c>
      <c r="C13" s="13">
        <v>800</v>
      </c>
    </row>
    <row r="14" spans="1:3" x14ac:dyDescent="0.25">
      <c r="A14" s="1"/>
      <c r="B14" t="s">
        <v>48</v>
      </c>
      <c r="C14" s="13">
        <v>300</v>
      </c>
    </row>
    <row r="15" spans="1:3" x14ac:dyDescent="0.25">
      <c r="A15" s="1"/>
      <c r="B15" t="s">
        <v>24</v>
      </c>
      <c r="C15" s="13">
        <v>500</v>
      </c>
    </row>
    <row r="16" spans="1:3" x14ac:dyDescent="0.25">
      <c r="A16" s="1"/>
      <c r="B16" t="s">
        <v>63</v>
      </c>
      <c r="C16" s="13">
        <v>2500</v>
      </c>
    </row>
    <row r="17" spans="1:3" x14ac:dyDescent="0.25">
      <c r="A17" s="1"/>
      <c r="B17" t="s">
        <v>82</v>
      </c>
      <c r="C17" s="13">
        <v>4500</v>
      </c>
    </row>
    <row r="18" spans="1:3" x14ac:dyDescent="0.25">
      <c r="A18" s="1" t="s">
        <v>10</v>
      </c>
      <c r="C18" s="13"/>
    </row>
    <row r="19" spans="1:3" x14ac:dyDescent="0.25">
      <c r="A19" s="1"/>
      <c r="B19" t="s">
        <v>30</v>
      </c>
      <c r="C19" s="16">
        <f>C26/C24</f>
        <v>4.9803921568627452</v>
      </c>
    </row>
    <row r="20" spans="1:3" x14ac:dyDescent="0.25">
      <c r="A20" s="1"/>
      <c r="B20" t="s">
        <v>31</v>
      </c>
      <c r="C20" s="16">
        <v>0</v>
      </c>
    </row>
    <row r="21" spans="1:3" x14ac:dyDescent="0.25">
      <c r="A21" s="1"/>
      <c r="B21" t="s">
        <v>29</v>
      </c>
      <c r="C21" s="16">
        <v>5</v>
      </c>
    </row>
    <row r="22" spans="1:3" x14ac:dyDescent="0.25">
      <c r="A22" s="1"/>
      <c r="B22" t="s">
        <v>32</v>
      </c>
      <c r="C22" s="16">
        <v>0</v>
      </c>
    </row>
    <row r="23" spans="1:3" x14ac:dyDescent="0.25">
      <c r="A23" s="1" t="s">
        <v>11</v>
      </c>
      <c r="C23" s="13"/>
    </row>
    <row r="24" spans="1:3" x14ac:dyDescent="0.25">
      <c r="A24" s="1"/>
      <c r="B24" t="s">
        <v>12</v>
      </c>
      <c r="C24" s="16">
        <v>2550</v>
      </c>
    </row>
    <row r="25" spans="1:3" x14ac:dyDescent="0.25">
      <c r="A25" s="1"/>
      <c r="B25" t="s">
        <v>51</v>
      </c>
      <c r="C25" s="16">
        <v>0</v>
      </c>
    </row>
    <row r="26" spans="1:3" x14ac:dyDescent="0.25">
      <c r="A26" s="1"/>
      <c r="B26" s="1" t="s">
        <v>13</v>
      </c>
      <c r="C26" s="16">
        <v>12700</v>
      </c>
    </row>
    <row r="27" spans="1:3" x14ac:dyDescent="0.25">
      <c r="A27" s="1"/>
      <c r="B27" s="1" t="s">
        <v>14</v>
      </c>
      <c r="C27" s="16">
        <v>0</v>
      </c>
    </row>
    <row r="28" spans="1:3" x14ac:dyDescent="0.25">
      <c r="B28" s="1" t="s">
        <v>23</v>
      </c>
      <c r="C28" s="24">
        <f>C26+C27</f>
        <v>12700</v>
      </c>
    </row>
    <row r="29" spans="1:3" x14ac:dyDescent="0.25">
      <c r="A29" s="1" t="s">
        <v>37</v>
      </c>
      <c r="B29" s="1"/>
      <c r="C29" s="12"/>
    </row>
    <row r="30" spans="1:3" ht="17.25" x14ac:dyDescent="0.25">
      <c r="A30" s="1"/>
      <c r="B30" t="s">
        <v>54</v>
      </c>
      <c r="C30" s="25">
        <v>10.4</v>
      </c>
    </row>
    <row r="31" spans="1:3" x14ac:dyDescent="0.25">
      <c r="A31" s="1"/>
      <c r="B31" t="s">
        <v>33</v>
      </c>
      <c r="C31" s="20">
        <v>0.9</v>
      </c>
    </row>
    <row r="32" spans="1:3" x14ac:dyDescent="0.25">
      <c r="A32" s="1"/>
      <c r="B32" s="8" t="s">
        <v>61</v>
      </c>
      <c r="C32" s="20">
        <v>0.02</v>
      </c>
    </row>
    <row r="33" spans="1:3" x14ac:dyDescent="0.25">
      <c r="A33" s="1"/>
      <c r="B33" t="s">
        <v>34</v>
      </c>
      <c r="C33" s="13">
        <v>6.0999999999999999E-2</v>
      </c>
    </row>
    <row r="34" spans="1:3" x14ac:dyDescent="0.25">
      <c r="A34" s="1"/>
      <c r="B34" t="s">
        <v>55</v>
      </c>
      <c r="C34" s="13">
        <f>C33*((1+C32)^C2-1)/LN(1+C32)/C2</f>
        <v>7.1027506677837124E-2</v>
      </c>
    </row>
    <row r="35" spans="1:3" x14ac:dyDescent="0.25">
      <c r="A35" s="1"/>
      <c r="B35" t="s">
        <v>35</v>
      </c>
      <c r="C35" s="13">
        <v>0.28000000000000003</v>
      </c>
    </row>
    <row r="36" spans="1:3" x14ac:dyDescent="0.25">
      <c r="A36" s="1"/>
      <c r="B36" t="s">
        <v>38</v>
      </c>
      <c r="C36" s="14">
        <v>0.16</v>
      </c>
    </row>
    <row r="37" spans="1:3" x14ac:dyDescent="0.25">
      <c r="A37" s="1"/>
      <c r="B37" t="s">
        <v>36</v>
      </c>
      <c r="C37" s="13">
        <f>C35*((1+C32)^C2-1)/LN(1+C32)/C2</f>
        <v>0.32602789950482619</v>
      </c>
    </row>
    <row r="38" spans="1:3" x14ac:dyDescent="0.25">
      <c r="A38" s="1"/>
      <c r="B38" t="s">
        <v>39</v>
      </c>
      <c r="C38" s="13">
        <f>C36*((1+C32)^C2-1)/LN(1+C32)/C2</f>
        <v>0.18630165685990063</v>
      </c>
    </row>
    <row r="39" spans="1:3" x14ac:dyDescent="0.25">
      <c r="B39" s="8" t="s">
        <v>52</v>
      </c>
      <c r="C39" s="25">
        <v>4.0999999999999996</v>
      </c>
    </row>
    <row r="40" spans="1:3" x14ac:dyDescent="0.25">
      <c r="B40" s="8" t="s">
        <v>26</v>
      </c>
      <c r="C40" s="25">
        <v>5</v>
      </c>
    </row>
    <row r="41" spans="1:3" x14ac:dyDescent="0.25">
      <c r="A41" s="1" t="s">
        <v>20</v>
      </c>
      <c r="B41" s="8"/>
      <c r="C41" s="14"/>
    </row>
    <row r="42" spans="1:3" x14ac:dyDescent="0.25">
      <c r="A42" s="1"/>
      <c r="B42" s="8" t="s">
        <v>40</v>
      </c>
      <c r="C42" s="25">
        <v>0</v>
      </c>
    </row>
    <row r="43" spans="1:3" x14ac:dyDescent="0.25">
      <c r="A43" s="1"/>
      <c r="B43" s="1" t="s">
        <v>15</v>
      </c>
      <c r="C43" s="24">
        <f>C34*C42</f>
        <v>0</v>
      </c>
    </row>
    <row r="44" spans="1:3" x14ac:dyDescent="0.25">
      <c r="A44" s="1"/>
      <c r="B44" s="8" t="s">
        <v>41</v>
      </c>
      <c r="C44" s="16">
        <f>C28/C39</f>
        <v>3097.5609756097565</v>
      </c>
    </row>
    <row r="45" spans="1:3" x14ac:dyDescent="0.25">
      <c r="A45" s="1"/>
      <c r="B45" s="8" t="s">
        <v>42</v>
      </c>
      <c r="C45" s="16">
        <v>200</v>
      </c>
    </row>
    <row r="46" spans="1:3" x14ac:dyDescent="0.25">
      <c r="B46" s="1" t="s">
        <v>21</v>
      </c>
      <c r="C46" s="12">
        <f>C44*C38+C45*C37</f>
        <v>642.28632188163306</v>
      </c>
    </row>
    <row r="47" spans="1:3" x14ac:dyDescent="0.25">
      <c r="C47" s="13"/>
    </row>
    <row r="48" spans="1:3" x14ac:dyDescent="0.25">
      <c r="A48" s="1" t="s">
        <v>17</v>
      </c>
      <c r="B48" t="s">
        <v>18</v>
      </c>
      <c r="C48" s="21">
        <v>0.04</v>
      </c>
    </row>
    <row r="49" spans="1:3" x14ac:dyDescent="0.25">
      <c r="B49" t="s">
        <v>27</v>
      </c>
      <c r="C49" s="13">
        <f>C7*(1+C48*(C2+1)/4)</f>
        <v>6959.9999999999991</v>
      </c>
    </row>
    <row r="50" spans="1:3" x14ac:dyDescent="0.25">
      <c r="B50" t="s">
        <v>28</v>
      </c>
      <c r="C50" s="13">
        <f>C9*(1+C48*(C2+1)/2)</f>
        <v>14916</v>
      </c>
    </row>
    <row r="51" spans="1:3" x14ac:dyDescent="0.25">
      <c r="B51" t="s">
        <v>1</v>
      </c>
      <c r="C51" s="13">
        <f>SUM(C49:C50)</f>
        <v>21876</v>
      </c>
    </row>
    <row r="52" spans="1:3" x14ac:dyDescent="0.25">
      <c r="B52" s="1" t="s">
        <v>85</v>
      </c>
      <c r="C52" s="12">
        <f>C51/$C$2</f>
        <v>1458.4</v>
      </c>
    </row>
    <row r="53" spans="1:3" x14ac:dyDescent="0.25">
      <c r="B53" s="1" t="s">
        <v>87</v>
      </c>
      <c r="C53" s="18">
        <f>(C49+(C9-C17)*(1+C48*(C2-1)/2))/C2</f>
        <v>1044.2666666666667</v>
      </c>
    </row>
    <row r="54" spans="1:3" x14ac:dyDescent="0.25">
      <c r="C54" s="13"/>
    </row>
    <row r="55" spans="1:3" x14ac:dyDescent="0.25">
      <c r="A55" s="1" t="s">
        <v>19</v>
      </c>
      <c r="B55" t="s">
        <v>43</v>
      </c>
      <c r="C55" s="13">
        <v>2.5000000000000001E-2</v>
      </c>
    </row>
    <row r="56" spans="1:3" x14ac:dyDescent="0.25">
      <c r="A56" s="1"/>
      <c r="B56" t="s">
        <v>44</v>
      </c>
      <c r="C56" s="13">
        <f>C55*C9</f>
        <v>282.5</v>
      </c>
    </row>
    <row r="57" spans="1:3" x14ac:dyDescent="0.25">
      <c r="B57" t="s">
        <v>45</v>
      </c>
      <c r="C57" s="13">
        <v>100</v>
      </c>
    </row>
    <row r="58" spans="1:3" x14ac:dyDescent="0.25">
      <c r="B58" s="1" t="s">
        <v>46</v>
      </c>
      <c r="C58" s="12">
        <f>C56+C57</f>
        <v>382.5</v>
      </c>
    </row>
    <row r="59" spans="1:3" x14ac:dyDescent="0.25">
      <c r="C59" s="13"/>
    </row>
    <row r="60" spans="1:3" x14ac:dyDescent="0.25">
      <c r="A60" s="1" t="s">
        <v>47</v>
      </c>
      <c r="B60" s="1" t="s">
        <v>83</v>
      </c>
      <c r="C60" s="12">
        <f>C43+C46+C52+C58</f>
        <v>2483.1863218816334</v>
      </c>
    </row>
    <row r="61" spans="1:3" x14ac:dyDescent="0.25">
      <c r="A61" s="8" t="s">
        <v>2</v>
      </c>
      <c r="B61" s="8"/>
      <c r="C61" s="14">
        <f>(C52+C58)/C28</f>
        <v>0.14495275590551182</v>
      </c>
    </row>
    <row r="62" spans="1:3" x14ac:dyDescent="0.25">
      <c r="A62" s="8" t="s">
        <v>3</v>
      </c>
      <c r="B62" s="8"/>
      <c r="C62" s="14">
        <f>(C43+C46)/C28</f>
        <v>5.0573726132412053E-2</v>
      </c>
    </row>
    <row r="63" spans="1:3" x14ac:dyDescent="0.25">
      <c r="A63" s="1" t="s">
        <v>22</v>
      </c>
      <c r="C63" s="12">
        <f>C60/C28</f>
        <v>0.19552648203792389</v>
      </c>
    </row>
    <row r="64" spans="1:3" x14ac:dyDescent="0.25">
      <c r="A64" s="1"/>
      <c r="C64" s="18"/>
    </row>
    <row r="65" spans="1:3" x14ac:dyDescent="0.25">
      <c r="A65" s="1" t="s">
        <v>47</v>
      </c>
      <c r="B65" s="1" t="s">
        <v>84</v>
      </c>
      <c r="C65" s="4">
        <f>C43+C46+C53+C58</f>
        <v>2069.0529885482997</v>
      </c>
    </row>
    <row r="66" spans="1:3" x14ac:dyDescent="0.25">
      <c r="A66" s="8" t="s">
        <v>2</v>
      </c>
      <c r="B66" s="8"/>
      <c r="C66" s="14">
        <f>(C53+C58)/C28</f>
        <v>0.11234383202099738</v>
      </c>
    </row>
    <row r="67" spans="1:3" x14ac:dyDescent="0.25">
      <c r="A67" s="8" t="s">
        <v>3</v>
      </c>
      <c r="B67" s="8"/>
      <c r="C67" s="14">
        <f>C62</f>
        <v>5.0573726132412053E-2</v>
      </c>
    </row>
    <row r="68" spans="1:3" x14ac:dyDescent="0.25">
      <c r="A68" s="1" t="s">
        <v>22</v>
      </c>
      <c r="C68" s="12">
        <f>C66+C67</f>
        <v>0.16291755815340941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workbookViewId="0">
      <selection activeCell="E32" sqref="E32"/>
    </sheetView>
  </sheetViews>
  <sheetFormatPr baseColWidth="10" defaultRowHeight="15" x14ac:dyDescent="0.25"/>
  <cols>
    <col min="1" max="1" width="27.85546875" bestFit="1" customWidth="1"/>
    <col min="2" max="2" width="44.140625" bestFit="1" customWidth="1"/>
    <col min="3" max="3" width="12" style="17" bestFit="1" customWidth="1"/>
  </cols>
  <sheetData>
    <row r="1" spans="1:3" x14ac:dyDescent="0.25">
      <c r="A1" s="1" t="s">
        <v>68</v>
      </c>
      <c r="B1" s="1" t="s">
        <v>50</v>
      </c>
    </row>
    <row r="2" spans="1:3" x14ac:dyDescent="0.25">
      <c r="A2" s="1" t="s">
        <v>16</v>
      </c>
      <c r="B2" s="1"/>
      <c r="C2" s="23">
        <v>15</v>
      </c>
    </row>
    <row r="3" spans="1:3" x14ac:dyDescent="0.25">
      <c r="A3" s="1" t="s">
        <v>0</v>
      </c>
      <c r="C3" s="12">
        <f>C7+C9</f>
        <v>20300</v>
      </c>
    </row>
    <row r="4" spans="1:3" x14ac:dyDescent="0.25">
      <c r="A4" s="1"/>
      <c r="B4" t="s">
        <v>62</v>
      </c>
      <c r="C4" s="13">
        <v>60</v>
      </c>
    </row>
    <row r="5" spans="1:3" x14ac:dyDescent="0.25">
      <c r="A5" s="1"/>
      <c r="B5" t="s">
        <v>5</v>
      </c>
      <c r="C5" s="22">
        <v>100</v>
      </c>
    </row>
    <row r="6" spans="1:3" x14ac:dyDescent="0.25">
      <c r="A6" s="1"/>
      <c r="B6" t="s">
        <v>65</v>
      </c>
      <c r="C6" s="22">
        <v>1</v>
      </c>
    </row>
    <row r="7" spans="1:3" x14ac:dyDescent="0.25">
      <c r="A7" s="1"/>
      <c r="B7" s="1" t="s">
        <v>4</v>
      </c>
      <c r="C7" s="12">
        <f>C4*C5*C6</f>
        <v>6000</v>
      </c>
    </row>
    <row r="8" spans="1:3" x14ac:dyDescent="0.25">
      <c r="A8" s="1"/>
      <c r="C8" s="13"/>
    </row>
    <row r="9" spans="1:3" x14ac:dyDescent="0.25">
      <c r="A9" s="1"/>
      <c r="B9" s="1" t="s">
        <v>6</v>
      </c>
      <c r="C9" s="12">
        <f>SUM(C10:C16)</f>
        <v>14300</v>
      </c>
    </row>
    <row r="10" spans="1:3" x14ac:dyDescent="0.25">
      <c r="A10" s="1"/>
      <c r="B10" t="s">
        <v>7</v>
      </c>
      <c r="C10" s="13">
        <v>6500</v>
      </c>
    </row>
    <row r="11" spans="1:3" x14ac:dyDescent="0.25">
      <c r="A11" s="1"/>
      <c r="B11" t="s">
        <v>8</v>
      </c>
      <c r="C11" s="13">
        <v>700</v>
      </c>
    </row>
    <row r="12" spans="1:3" x14ac:dyDescent="0.25">
      <c r="A12" s="1"/>
      <c r="B12" t="s">
        <v>9</v>
      </c>
      <c r="C12" s="13">
        <v>0</v>
      </c>
    </row>
    <row r="13" spans="1:3" x14ac:dyDescent="0.25">
      <c r="A13" s="1"/>
      <c r="B13" t="s">
        <v>25</v>
      </c>
      <c r="C13" s="13">
        <v>800</v>
      </c>
    </row>
    <row r="14" spans="1:3" x14ac:dyDescent="0.25">
      <c r="A14" s="1"/>
      <c r="B14" t="s">
        <v>69</v>
      </c>
      <c r="C14" s="13">
        <v>3300</v>
      </c>
    </row>
    <row r="15" spans="1:3" x14ac:dyDescent="0.25">
      <c r="A15" s="1"/>
      <c r="B15" t="s">
        <v>24</v>
      </c>
      <c r="C15" s="13">
        <v>500</v>
      </c>
    </row>
    <row r="16" spans="1:3" x14ac:dyDescent="0.25">
      <c r="A16" s="1"/>
      <c r="B16" t="s">
        <v>63</v>
      </c>
      <c r="C16" s="13">
        <v>2500</v>
      </c>
    </row>
    <row r="17" spans="1:3" x14ac:dyDescent="0.25">
      <c r="A17" s="1"/>
      <c r="B17" t="s">
        <v>82</v>
      </c>
      <c r="C17" s="13">
        <v>6500</v>
      </c>
    </row>
    <row r="18" spans="1:3" x14ac:dyDescent="0.25">
      <c r="A18" s="1" t="s">
        <v>10</v>
      </c>
      <c r="C18" s="13"/>
    </row>
    <row r="19" spans="1:3" x14ac:dyDescent="0.25">
      <c r="A19" s="1"/>
      <c r="B19" t="s">
        <v>30</v>
      </c>
      <c r="C19" s="16">
        <f>C26/C24</f>
        <v>4.9803921568627452</v>
      </c>
    </row>
    <row r="20" spans="1:3" x14ac:dyDescent="0.25">
      <c r="A20" s="1"/>
      <c r="B20" t="s">
        <v>31</v>
      </c>
      <c r="C20" s="16">
        <v>0</v>
      </c>
    </row>
    <row r="21" spans="1:3" x14ac:dyDescent="0.25">
      <c r="A21" s="1"/>
      <c r="B21" t="s">
        <v>29</v>
      </c>
      <c r="C21" s="16">
        <v>5</v>
      </c>
    </row>
    <row r="22" spans="1:3" x14ac:dyDescent="0.25">
      <c r="A22" s="1"/>
      <c r="B22" t="s">
        <v>32</v>
      </c>
      <c r="C22" s="16">
        <v>0</v>
      </c>
    </row>
    <row r="23" spans="1:3" x14ac:dyDescent="0.25">
      <c r="A23" s="1" t="s">
        <v>11</v>
      </c>
      <c r="C23" s="16"/>
    </row>
    <row r="24" spans="1:3" x14ac:dyDescent="0.25">
      <c r="A24" s="1"/>
      <c r="B24" t="s">
        <v>12</v>
      </c>
      <c r="C24" s="16">
        <v>2550</v>
      </c>
    </row>
    <row r="25" spans="1:3" x14ac:dyDescent="0.25">
      <c r="A25" s="1"/>
      <c r="B25" t="s">
        <v>51</v>
      </c>
      <c r="C25" s="16">
        <v>0</v>
      </c>
    </row>
    <row r="26" spans="1:3" x14ac:dyDescent="0.25">
      <c r="A26" s="1"/>
      <c r="B26" s="1" t="s">
        <v>13</v>
      </c>
      <c r="C26" s="16">
        <v>12700</v>
      </c>
    </row>
    <row r="27" spans="1:3" x14ac:dyDescent="0.25">
      <c r="A27" s="1"/>
      <c r="B27" s="1" t="s">
        <v>14</v>
      </c>
      <c r="C27" s="16">
        <v>0</v>
      </c>
    </row>
    <row r="28" spans="1:3" x14ac:dyDescent="0.25">
      <c r="B28" s="1" t="s">
        <v>23</v>
      </c>
      <c r="C28" s="24">
        <f>C26+C27</f>
        <v>12700</v>
      </c>
    </row>
    <row r="29" spans="1:3" x14ac:dyDescent="0.25">
      <c r="A29" s="1" t="s">
        <v>37</v>
      </c>
      <c r="B29" s="1"/>
      <c r="C29" s="24"/>
    </row>
    <row r="30" spans="1:3" ht="17.25" x14ac:dyDescent="0.25">
      <c r="A30" s="1"/>
      <c r="B30" t="s">
        <v>54</v>
      </c>
      <c r="C30" s="25">
        <v>10.4</v>
      </c>
    </row>
    <row r="31" spans="1:3" x14ac:dyDescent="0.25">
      <c r="A31" s="1"/>
      <c r="B31" t="s">
        <v>33</v>
      </c>
      <c r="C31" s="20">
        <v>0.9</v>
      </c>
    </row>
    <row r="32" spans="1:3" x14ac:dyDescent="0.25">
      <c r="A32" s="1"/>
      <c r="B32" s="8" t="s">
        <v>61</v>
      </c>
      <c r="C32" s="20">
        <v>0.02</v>
      </c>
    </row>
    <row r="33" spans="1:3" x14ac:dyDescent="0.25">
      <c r="A33" s="1"/>
      <c r="B33" t="s">
        <v>34</v>
      </c>
      <c r="C33" s="13">
        <v>6.0999999999999999E-2</v>
      </c>
    </row>
    <row r="34" spans="1:3" x14ac:dyDescent="0.25">
      <c r="A34" s="1"/>
      <c r="B34" t="s">
        <v>55</v>
      </c>
      <c r="C34" s="13">
        <f>C33*((1+C32)^C2-1)/LN(1+C32)/C2</f>
        <v>7.1027506677837124E-2</v>
      </c>
    </row>
    <row r="35" spans="1:3" x14ac:dyDescent="0.25">
      <c r="A35" s="1"/>
      <c r="B35" t="s">
        <v>35</v>
      </c>
      <c r="C35" s="13">
        <v>0.28000000000000003</v>
      </c>
    </row>
    <row r="36" spans="1:3" x14ac:dyDescent="0.25">
      <c r="A36" s="1"/>
      <c r="B36" t="s">
        <v>38</v>
      </c>
      <c r="C36" s="14">
        <v>0.16</v>
      </c>
    </row>
    <row r="37" spans="1:3" x14ac:dyDescent="0.25">
      <c r="A37" s="1"/>
      <c r="B37" t="s">
        <v>36</v>
      </c>
      <c r="C37" s="13">
        <f>C35*((1+C32)^C2-1)/LN(1+C32)/C2</f>
        <v>0.32602789950482619</v>
      </c>
    </row>
    <row r="38" spans="1:3" x14ac:dyDescent="0.25">
      <c r="A38" s="1"/>
      <c r="B38" t="s">
        <v>39</v>
      </c>
      <c r="C38" s="13">
        <f>C36*((1+C32)^C2-1)/LN(1+C32)/C2</f>
        <v>0.18630165685990063</v>
      </c>
    </row>
    <row r="39" spans="1:3" x14ac:dyDescent="0.25">
      <c r="B39" s="8" t="s">
        <v>52</v>
      </c>
      <c r="C39" s="25">
        <v>4.3099999999999996</v>
      </c>
    </row>
    <row r="40" spans="1:3" x14ac:dyDescent="0.25">
      <c r="B40" s="8" t="s">
        <v>26</v>
      </c>
      <c r="C40" s="25">
        <v>5</v>
      </c>
    </row>
    <row r="41" spans="1:3" x14ac:dyDescent="0.25">
      <c r="A41" s="1" t="s">
        <v>20</v>
      </c>
      <c r="B41" s="8"/>
      <c r="C41" s="14"/>
    </row>
    <row r="42" spans="1:3" x14ac:dyDescent="0.25">
      <c r="A42" s="1"/>
      <c r="B42" s="8" t="s">
        <v>40</v>
      </c>
      <c r="C42" s="25">
        <v>0</v>
      </c>
    </row>
    <row r="43" spans="1:3" x14ac:dyDescent="0.25">
      <c r="A43" s="1"/>
      <c r="B43" s="1" t="s">
        <v>15</v>
      </c>
      <c r="C43" s="24">
        <f>C34*C42</f>
        <v>0</v>
      </c>
    </row>
    <row r="44" spans="1:3" x14ac:dyDescent="0.25">
      <c r="A44" s="1"/>
      <c r="B44" s="8" t="s">
        <v>41</v>
      </c>
      <c r="C44" s="16">
        <f>C28/C39</f>
        <v>2946.6357308584688</v>
      </c>
    </row>
    <row r="45" spans="1:3" x14ac:dyDescent="0.25">
      <c r="A45" s="1"/>
      <c r="B45" s="8" t="s">
        <v>42</v>
      </c>
      <c r="C45" s="16">
        <v>200</v>
      </c>
    </row>
    <row r="46" spans="1:3" x14ac:dyDescent="0.25">
      <c r="B46" s="1" t="s">
        <v>21</v>
      </c>
      <c r="C46" s="12">
        <f>C44*C38+C45*C37</f>
        <v>614.1686987224823</v>
      </c>
    </row>
    <row r="47" spans="1:3" x14ac:dyDescent="0.25">
      <c r="C47" s="13"/>
    </row>
    <row r="48" spans="1:3" x14ac:dyDescent="0.25">
      <c r="A48" s="1" t="s">
        <v>17</v>
      </c>
      <c r="B48" t="s">
        <v>18</v>
      </c>
      <c r="C48" s="21">
        <v>0.04</v>
      </c>
    </row>
    <row r="49" spans="1:3" x14ac:dyDescent="0.25">
      <c r="B49" t="s">
        <v>27</v>
      </c>
      <c r="C49" s="13">
        <f>C7*(1+C48*(C2+1)/4)</f>
        <v>6959.9999999999991</v>
      </c>
    </row>
    <row r="50" spans="1:3" x14ac:dyDescent="0.25">
      <c r="B50" t="s">
        <v>28</v>
      </c>
      <c r="C50" s="13">
        <f>C9*(1+C48*(C2+1)/2)</f>
        <v>18876</v>
      </c>
    </row>
    <row r="51" spans="1:3" x14ac:dyDescent="0.25">
      <c r="B51" t="s">
        <v>1</v>
      </c>
      <c r="C51" s="13">
        <f>SUM(C49:C50)</f>
        <v>25836</v>
      </c>
    </row>
    <row r="52" spans="1:3" x14ac:dyDescent="0.25">
      <c r="B52" s="1" t="s">
        <v>85</v>
      </c>
      <c r="C52" s="12">
        <f>C51/$C$2</f>
        <v>1722.4</v>
      </c>
    </row>
    <row r="53" spans="1:3" x14ac:dyDescent="0.25">
      <c r="B53" s="1" t="s">
        <v>87</v>
      </c>
      <c r="C53" s="18">
        <f>(C49+(C9-C17)*(1+C48*(C2-1)/2))/C2</f>
        <v>1129.5999999999999</v>
      </c>
    </row>
    <row r="54" spans="1:3" x14ac:dyDescent="0.25">
      <c r="C54" s="13"/>
    </row>
    <row r="55" spans="1:3" x14ac:dyDescent="0.25">
      <c r="A55" s="1" t="s">
        <v>19</v>
      </c>
      <c r="B55" t="s">
        <v>43</v>
      </c>
      <c r="C55" s="21">
        <v>2.5000000000000001E-2</v>
      </c>
    </row>
    <row r="56" spans="1:3" x14ac:dyDescent="0.25">
      <c r="A56" s="1"/>
      <c r="B56" t="s">
        <v>44</v>
      </c>
      <c r="C56" s="13">
        <f>C55*C9</f>
        <v>357.5</v>
      </c>
    </row>
    <row r="57" spans="1:3" x14ac:dyDescent="0.25">
      <c r="B57" t="s">
        <v>45</v>
      </c>
      <c r="C57" s="13">
        <v>100</v>
      </c>
    </row>
    <row r="58" spans="1:3" x14ac:dyDescent="0.25">
      <c r="B58" s="1" t="s">
        <v>46</v>
      </c>
      <c r="C58" s="12">
        <f>C56+C57</f>
        <v>457.5</v>
      </c>
    </row>
    <row r="59" spans="1:3" x14ac:dyDescent="0.25">
      <c r="C59" s="13"/>
    </row>
    <row r="60" spans="1:3" x14ac:dyDescent="0.25">
      <c r="A60" s="1" t="s">
        <v>47</v>
      </c>
      <c r="B60" s="1" t="s">
        <v>83</v>
      </c>
      <c r="C60" s="12">
        <f>C43+C46+C52+C58</f>
        <v>2794.0686987224826</v>
      </c>
    </row>
    <row r="61" spans="1:3" x14ac:dyDescent="0.25">
      <c r="A61" s="8" t="s">
        <v>2</v>
      </c>
      <c r="B61" s="8"/>
      <c r="C61" s="14">
        <f>(C52+C58)/C28</f>
        <v>0.17164566929133859</v>
      </c>
    </row>
    <row r="62" spans="1:3" x14ac:dyDescent="0.25">
      <c r="A62" s="8" t="s">
        <v>3</v>
      </c>
      <c r="B62" s="8"/>
      <c r="C62" s="14">
        <f>(C43+C46)/C28</f>
        <v>4.8359740056888367E-2</v>
      </c>
    </row>
    <row r="63" spans="1:3" x14ac:dyDescent="0.25">
      <c r="A63" s="1" t="s">
        <v>22</v>
      </c>
      <c r="C63" s="12">
        <f>C60/C28</f>
        <v>0.22000540934822699</v>
      </c>
    </row>
    <row r="65" spans="1:3" x14ac:dyDescent="0.25">
      <c r="A65" s="1" t="s">
        <v>47</v>
      </c>
      <c r="B65" s="1" t="s">
        <v>84</v>
      </c>
      <c r="C65" s="4">
        <f>C43+C46+C53+C58</f>
        <v>2201.2686987224824</v>
      </c>
    </row>
    <row r="66" spans="1:3" x14ac:dyDescent="0.25">
      <c r="A66" s="8" t="s">
        <v>2</v>
      </c>
      <c r="B66" s="8"/>
      <c r="C66" s="14">
        <f>(C53+C58)/C28</f>
        <v>0.12496850393700787</v>
      </c>
    </row>
    <row r="67" spans="1:3" x14ac:dyDescent="0.25">
      <c r="A67" s="8" t="s">
        <v>3</v>
      </c>
      <c r="B67" s="8"/>
      <c r="C67" s="14">
        <f>C62</f>
        <v>4.8359740056888367E-2</v>
      </c>
    </row>
    <row r="68" spans="1:3" x14ac:dyDescent="0.25">
      <c r="A68" s="1" t="s">
        <v>22</v>
      </c>
      <c r="C68" s="12">
        <f>C66+C67</f>
        <v>0.17332824399389624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workbookViewId="0">
      <selection activeCell="E35" sqref="E35"/>
    </sheetView>
  </sheetViews>
  <sheetFormatPr baseColWidth="10" defaultRowHeight="15" x14ac:dyDescent="0.25"/>
  <cols>
    <col min="1" max="1" width="25.42578125" bestFit="1" customWidth="1"/>
    <col min="2" max="2" width="44.140625" bestFit="1" customWidth="1"/>
    <col min="3" max="3" width="12.5703125" style="17" bestFit="1" customWidth="1"/>
    <col min="4" max="4" width="6.7109375" customWidth="1"/>
    <col min="5" max="5" width="41.28515625" bestFit="1" customWidth="1"/>
    <col min="6" max="6" width="12.5703125" bestFit="1" customWidth="1"/>
  </cols>
  <sheetData>
    <row r="1" spans="1:6" x14ac:dyDescent="0.25">
      <c r="A1" s="1" t="s">
        <v>70</v>
      </c>
      <c r="B1" s="1" t="s">
        <v>71</v>
      </c>
    </row>
    <row r="2" spans="1:6" x14ac:dyDescent="0.25">
      <c r="A2" s="1" t="s">
        <v>16</v>
      </c>
      <c r="C2" s="23">
        <v>15</v>
      </c>
      <c r="D2" s="1"/>
      <c r="E2" s="1" t="s">
        <v>72</v>
      </c>
    </row>
    <row r="3" spans="1:6" x14ac:dyDescent="0.25">
      <c r="A3" s="1" t="s">
        <v>0</v>
      </c>
      <c r="C3" s="12">
        <f>C7+C9</f>
        <v>261000</v>
      </c>
      <c r="D3" s="4"/>
      <c r="E3" s="1" t="s">
        <v>73</v>
      </c>
      <c r="F3" s="12">
        <f>F9</f>
        <v>120000</v>
      </c>
    </row>
    <row r="4" spans="1:6" x14ac:dyDescent="0.25">
      <c r="A4" s="1"/>
      <c r="B4" t="s">
        <v>74</v>
      </c>
      <c r="C4" s="13">
        <v>50</v>
      </c>
      <c r="F4" s="12"/>
    </row>
    <row r="5" spans="1:6" x14ac:dyDescent="0.25">
      <c r="A5" s="1"/>
      <c r="B5" t="s">
        <v>5</v>
      </c>
      <c r="C5" s="22">
        <v>60</v>
      </c>
      <c r="F5" s="13"/>
    </row>
    <row r="6" spans="1:6" x14ac:dyDescent="0.25">
      <c r="A6" s="1"/>
      <c r="B6" t="s">
        <v>66</v>
      </c>
      <c r="C6" s="22">
        <v>45</v>
      </c>
      <c r="F6" s="13"/>
    </row>
    <row r="7" spans="1:6" x14ac:dyDescent="0.25">
      <c r="A7" s="1"/>
      <c r="B7" s="1" t="s">
        <v>81</v>
      </c>
      <c r="C7" s="12">
        <f>C4*C5*C6</f>
        <v>135000</v>
      </c>
      <c r="D7" s="4"/>
      <c r="E7" s="1" t="s">
        <v>57</v>
      </c>
      <c r="F7" s="12">
        <v>8500</v>
      </c>
    </row>
    <row r="8" spans="1:6" x14ac:dyDescent="0.25">
      <c r="A8" s="1"/>
      <c r="C8" s="13"/>
      <c r="F8" s="13"/>
    </row>
    <row r="9" spans="1:6" x14ac:dyDescent="0.25">
      <c r="A9" s="1"/>
      <c r="B9" s="1" t="s">
        <v>6</v>
      </c>
      <c r="C9" s="12">
        <f>SUM(C10:C16)</f>
        <v>126000</v>
      </c>
      <c r="D9" s="4"/>
      <c r="E9" s="1" t="s">
        <v>6</v>
      </c>
      <c r="F9" s="12">
        <f>SUM(F10:F16)-F17</f>
        <v>120000</v>
      </c>
    </row>
    <row r="10" spans="1:6" x14ac:dyDescent="0.25">
      <c r="A10" s="1"/>
      <c r="B10" t="s">
        <v>7</v>
      </c>
      <c r="C10" s="13">
        <v>65000</v>
      </c>
      <c r="D10" s="3"/>
      <c r="E10" t="s">
        <v>75</v>
      </c>
      <c r="F10" s="13">
        <v>45000</v>
      </c>
    </row>
    <row r="11" spans="1:6" x14ac:dyDescent="0.25">
      <c r="A11" s="1"/>
      <c r="B11" t="s">
        <v>8</v>
      </c>
      <c r="C11" s="13">
        <v>15000</v>
      </c>
      <c r="D11" s="3"/>
      <c r="E11" t="s">
        <v>53</v>
      </c>
      <c r="F11" s="13">
        <v>0</v>
      </c>
    </row>
    <row r="12" spans="1:6" x14ac:dyDescent="0.25">
      <c r="A12" s="1"/>
      <c r="B12" t="s">
        <v>76</v>
      </c>
      <c r="C12" s="13">
        <v>0</v>
      </c>
      <c r="D12" s="3"/>
      <c r="E12" t="s">
        <v>77</v>
      </c>
      <c r="F12" s="13">
        <v>35000</v>
      </c>
    </row>
    <row r="13" spans="1:6" x14ac:dyDescent="0.25">
      <c r="A13" s="1"/>
      <c r="B13" t="s">
        <v>25</v>
      </c>
      <c r="C13" s="13">
        <v>12000</v>
      </c>
      <c r="D13" s="3"/>
      <c r="E13" t="s">
        <v>25</v>
      </c>
      <c r="F13" s="13">
        <f>C13</f>
        <v>12000</v>
      </c>
    </row>
    <row r="14" spans="1:6" x14ac:dyDescent="0.25">
      <c r="A14" s="1"/>
      <c r="B14" t="s">
        <v>48</v>
      </c>
      <c r="C14" s="13">
        <v>15000</v>
      </c>
      <c r="D14" s="3"/>
      <c r="E14" t="s">
        <v>49</v>
      </c>
      <c r="F14" s="13">
        <v>9000</v>
      </c>
    </row>
    <row r="15" spans="1:6" x14ac:dyDescent="0.25">
      <c r="A15" s="1"/>
      <c r="B15" t="s">
        <v>24</v>
      </c>
      <c r="C15" s="13">
        <v>2000</v>
      </c>
      <c r="D15" s="3"/>
      <c r="E15" t="s">
        <v>24</v>
      </c>
      <c r="F15" s="13">
        <f>C15</f>
        <v>2000</v>
      </c>
    </row>
    <row r="16" spans="1:6" x14ac:dyDescent="0.25">
      <c r="A16" s="1"/>
      <c r="B16" t="s">
        <v>63</v>
      </c>
      <c r="C16" s="13">
        <v>17000</v>
      </c>
      <c r="D16" s="6"/>
      <c r="E16" t="s">
        <v>63</v>
      </c>
      <c r="F16" s="13">
        <v>17000</v>
      </c>
    </row>
    <row r="17" spans="1:6" x14ac:dyDescent="0.25">
      <c r="A17" s="1"/>
      <c r="B17" t="s">
        <v>82</v>
      </c>
      <c r="C17" s="13">
        <v>0</v>
      </c>
      <c r="D17" s="6"/>
      <c r="E17" t="s">
        <v>82</v>
      </c>
      <c r="F17" s="13">
        <v>0</v>
      </c>
    </row>
    <row r="18" spans="1:6" x14ac:dyDescent="0.25">
      <c r="A18" s="1" t="s">
        <v>10</v>
      </c>
      <c r="F18" s="13"/>
    </row>
    <row r="19" spans="1:6" x14ac:dyDescent="0.25">
      <c r="A19" s="1"/>
      <c r="B19" t="s">
        <v>30</v>
      </c>
      <c r="C19" s="17">
        <f>C26/C24</f>
        <v>136.0655737704918</v>
      </c>
      <c r="D19" s="15"/>
      <c r="F19" s="13"/>
    </row>
    <row r="20" spans="1:6" x14ac:dyDescent="0.25">
      <c r="A20" s="1"/>
      <c r="B20" t="s">
        <v>31</v>
      </c>
      <c r="C20" s="17">
        <f>C27/C25</f>
        <v>155</v>
      </c>
      <c r="F20" s="13"/>
    </row>
    <row r="21" spans="1:6" x14ac:dyDescent="0.25">
      <c r="A21" s="1"/>
      <c r="B21" t="s">
        <v>29</v>
      </c>
      <c r="C21" s="17">
        <v>100</v>
      </c>
      <c r="F21" s="13"/>
    </row>
    <row r="22" spans="1:6" x14ac:dyDescent="0.25">
      <c r="A22" s="1"/>
      <c r="B22" t="s">
        <v>32</v>
      </c>
      <c r="C22" s="17">
        <v>100</v>
      </c>
      <c r="F22" s="13"/>
    </row>
    <row r="23" spans="1:6" x14ac:dyDescent="0.25">
      <c r="A23" s="1" t="s">
        <v>11</v>
      </c>
      <c r="F23" s="13"/>
    </row>
    <row r="24" spans="1:6" x14ac:dyDescent="0.25">
      <c r="A24" s="1"/>
      <c r="B24" t="s">
        <v>12</v>
      </c>
      <c r="C24" s="17">
        <v>2440</v>
      </c>
      <c r="F24" s="13"/>
    </row>
    <row r="25" spans="1:6" x14ac:dyDescent="0.25">
      <c r="A25" s="1"/>
      <c r="B25" t="s">
        <v>78</v>
      </c>
      <c r="C25" s="17">
        <v>1200</v>
      </c>
      <c r="F25" s="13"/>
    </row>
    <row r="26" spans="1:6" x14ac:dyDescent="0.25">
      <c r="A26" s="1"/>
      <c r="B26" s="1" t="s">
        <v>13</v>
      </c>
      <c r="C26" s="17">
        <v>332000</v>
      </c>
      <c r="F26" s="13"/>
    </row>
    <row r="27" spans="1:6" x14ac:dyDescent="0.25">
      <c r="A27" s="1"/>
      <c r="B27" s="1" t="s">
        <v>14</v>
      </c>
      <c r="C27" s="17">
        <v>186000</v>
      </c>
      <c r="F27" s="13"/>
    </row>
    <row r="28" spans="1:6" x14ac:dyDescent="0.25">
      <c r="B28" s="1" t="s">
        <v>23</v>
      </c>
      <c r="C28" s="18">
        <f>C26+C27</f>
        <v>518000</v>
      </c>
      <c r="D28" s="1"/>
      <c r="F28" s="13"/>
    </row>
    <row r="29" spans="1:6" x14ac:dyDescent="0.25">
      <c r="A29" s="1" t="s">
        <v>37</v>
      </c>
      <c r="B29" s="1"/>
      <c r="C29" s="18"/>
      <c r="D29" s="1"/>
      <c r="F29" s="13"/>
    </row>
    <row r="30" spans="1:6" ht="17.25" x14ac:dyDescent="0.25">
      <c r="A30" s="1"/>
      <c r="B30" t="s">
        <v>79</v>
      </c>
      <c r="C30" s="19">
        <v>10.4</v>
      </c>
      <c r="D30" s="8"/>
      <c r="F30" s="13"/>
    </row>
    <row r="31" spans="1:6" x14ac:dyDescent="0.25">
      <c r="A31" s="1"/>
      <c r="B31" t="s">
        <v>33</v>
      </c>
      <c r="C31" s="20">
        <v>0.9</v>
      </c>
      <c r="D31" s="11"/>
      <c r="F31" s="13"/>
    </row>
    <row r="32" spans="1:6" x14ac:dyDescent="0.25">
      <c r="A32" s="1"/>
      <c r="B32" s="8" t="s">
        <v>61</v>
      </c>
      <c r="C32" s="20">
        <v>0.02</v>
      </c>
      <c r="D32" s="11"/>
      <c r="F32" s="13"/>
    </row>
    <row r="33" spans="1:6" x14ac:dyDescent="0.25">
      <c r="A33" s="1"/>
      <c r="B33" t="s">
        <v>34</v>
      </c>
      <c r="C33" s="13">
        <v>5.0999999999999997E-2</v>
      </c>
      <c r="D33" s="13"/>
      <c r="F33" s="13"/>
    </row>
    <row r="34" spans="1:6" x14ac:dyDescent="0.25">
      <c r="A34" s="1"/>
      <c r="B34" t="s">
        <v>55</v>
      </c>
      <c r="C34" s="13">
        <f>C33*((1+C32)^C2-1)/LN(1+C32)/C2</f>
        <v>5.9383653124093327E-2</v>
      </c>
      <c r="D34" s="13"/>
      <c r="F34" s="13"/>
    </row>
    <row r="35" spans="1:6" x14ac:dyDescent="0.25">
      <c r="A35" s="1"/>
      <c r="B35" t="s">
        <v>35</v>
      </c>
      <c r="C35" s="13">
        <v>0.21</v>
      </c>
      <c r="D35" s="13"/>
      <c r="F35" s="13"/>
    </row>
    <row r="36" spans="1:6" x14ac:dyDescent="0.25">
      <c r="A36" s="1"/>
      <c r="B36" t="s">
        <v>38</v>
      </c>
      <c r="C36" s="14">
        <v>0.13400000000000001</v>
      </c>
      <c r="D36" s="13"/>
      <c r="F36" s="26"/>
    </row>
    <row r="37" spans="1:6" x14ac:dyDescent="0.25">
      <c r="A37" s="1"/>
      <c r="B37" t="s">
        <v>36</v>
      </c>
      <c r="C37" s="13">
        <f>C35*((1+C32)^C2-1)/LN(1+C32)/C2</f>
        <v>0.2445209246286196</v>
      </c>
      <c r="D37" s="13"/>
      <c r="F37" s="13"/>
    </row>
    <row r="38" spans="1:6" x14ac:dyDescent="0.25">
      <c r="A38" s="1"/>
      <c r="B38" t="s">
        <v>39</v>
      </c>
      <c r="C38" s="13">
        <f>C36*((1+C32)^C2-1)/LN(1+C32)/C2</f>
        <v>0.1560276376201668</v>
      </c>
      <c r="D38" s="13"/>
      <c r="F38" s="13"/>
    </row>
    <row r="39" spans="1:6" x14ac:dyDescent="0.25">
      <c r="B39" s="8" t="s">
        <v>80</v>
      </c>
      <c r="C39" s="19">
        <v>6.62</v>
      </c>
      <c r="D39" s="9"/>
      <c r="F39" s="13"/>
    </row>
    <row r="40" spans="1:6" x14ac:dyDescent="0.25">
      <c r="B40" s="8" t="s">
        <v>26</v>
      </c>
      <c r="C40" s="19">
        <v>5</v>
      </c>
      <c r="D40" s="9"/>
      <c r="F40" s="13"/>
    </row>
    <row r="41" spans="1:6" x14ac:dyDescent="0.25">
      <c r="A41" s="1" t="s">
        <v>20</v>
      </c>
      <c r="B41" s="8"/>
      <c r="C41" s="19"/>
      <c r="D41" s="9"/>
      <c r="F41" s="13"/>
    </row>
    <row r="42" spans="1:6" x14ac:dyDescent="0.25">
      <c r="A42" s="1"/>
      <c r="B42" s="8" t="s">
        <v>40</v>
      </c>
      <c r="C42" s="19">
        <v>0</v>
      </c>
      <c r="D42" s="9"/>
      <c r="F42" s="13">
        <f>C26/C31</f>
        <v>368888.88888888888</v>
      </c>
    </row>
    <row r="43" spans="1:6" x14ac:dyDescent="0.25">
      <c r="A43" s="1"/>
      <c r="B43" s="1" t="s">
        <v>15</v>
      </c>
      <c r="C43" s="12">
        <f>C34*C42</f>
        <v>0</v>
      </c>
      <c r="D43" s="4"/>
      <c r="F43" s="12">
        <f>F42*C34</f>
        <v>21905.969819109981</v>
      </c>
    </row>
    <row r="44" spans="1:6" x14ac:dyDescent="0.25">
      <c r="A44" s="1"/>
      <c r="B44" s="8" t="s">
        <v>41</v>
      </c>
      <c r="C44" s="17">
        <f>C28/C39</f>
        <v>78247.73413897281</v>
      </c>
      <c r="D44" s="3"/>
      <c r="F44" s="13">
        <v>0</v>
      </c>
    </row>
    <row r="45" spans="1:6" x14ac:dyDescent="0.25">
      <c r="A45" s="1"/>
      <c r="B45" s="8" t="s">
        <v>42</v>
      </c>
      <c r="C45" s="17">
        <v>1000</v>
      </c>
      <c r="F45" s="13">
        <f>C27/C40+C45</f>
        <v>38200</v>
      </c>
    </row>
    <row r="46" spans="1:6" x14ac:dyDescent="0.25">
      <c r="B46" s="1" t="s">
        <v>21</v>
      </c>
      <c r="C46" s="12">
        <f>C44*C38+C45*C37</f>
        <v>12453.330031463423</v>
      </c>
      <c r="D46" s="4"/>
      <c r="F46" s="12">
        <f>F45*C37</f>
        <v>9340.6993208132681</v>
      </c>
    </row>
    <row r="47" spans="1:6" x14ac:dyDescent="0.25">
      <c r="F47" s="13"/>
    </row>
    <row r="48" spans="1:6" x14ac:dyDescent="0.25">
      <c r="A48" s="1" t="s">
        <v>17</v>
      </c>
      <c r="B48" t="s">
        <v>18</v>
      </c>
      <c r="C48" s="21">
        <v>0.04</v>
      </c>
      <c r="D48" s="5"/>
      <c r="F48" s="13"/>
    </row>
    <row r="49" spans="1:6" x14ac:dyDescent="0.25">
      <c r="B49" t="s">
        <v>27</v>
      </c>
      <c r="C49" s="13">
        <f>C7*(1+C48*($C$2-1)/2)</f>
        <v>172800</v>
      </c>
      <c r="D49" s="3"/>
      <c r="E49" t="s">
        <v>59</v>
      </c>
      <c r="F49" s="13">
        <f>F7*(1+C48*(C2+1)/4)</f>
        <v>9860</v>
      </c>
    </row>
    <row r="50" spans="1:6" x14ac:dyDescent="0.25">
      <c r="B50" t="s">
        <v>28</v>
      </c>
      <c r="C50" s="13">
        <f>C9*(1+C48*($C$2-1)/2)</f>
        <v>161280</v>
      </c>
      <c r="D50" s="3"/>
      <c r="F50" s="13">
        <f>F9*(1+C48*($C$2+1)/2)</f>
        <v>158400</v>
      </c>
    </row>
    <row r="51" spans="1:6" x14ac:dyDescent="0.25">
      <c r="B51" t="s">
        <v>1</v>
      </c>
      <c r="C51" s="13">
        <f>SUM(C49:C50)</f>
        <v>334080</v>
      </c>
      <c r="D51" s="3"/>
      <c r="F51" s="13">
        <f>SUM(F49:F50)</f>
        <v>168260</v>
      </c>
    </row>
    <row r="52" spans="1:6" x14ac:dyDescent="0.25">
      <c r="B52" s="1" t="s">
        <v>85</v>
      </c>
      <c r="C52" s="12">
        <f>C51/C2</f>
        <v>22272</v>
      </c>
      <c r="D52" s="4"/>
      <c r="F52" s="12">
        <f>F51/C2</f>
        <v>11217.333333333334</v>
      </c>
    </row>
    <row r="53" spans="1:6" x14ac:dyDescent="0.25">
      <c r="D53" s="5"/>
      <c r="F53" s="13"/>
    </row>
    <row r="54" spans="1:6" x14ac:dyDescent="0.25">
      <c r="A54" s="1" t="s">
        <v>19</v>
      </c>
      <c r="B54" t="s">
        <v>43</v>
      </c>
      <c r="C54" s="21">
        <v>2.5000000000000001E-2</v>
      </c>
      <c r="D54" s="5"/>
      <c r="F54" s="13"/>
    </row>
    <row r="55" spans="1:6" x14ac:dyDescent="0.25">
      <c r="A55" s="1"/>
      <c r="B55" t="s">
        <v>44</v>
      </c>
      <c r="C55" s="13">
        <f>C54*C9</f>
        <v>3150</v>
      </c>
      <c r="D55" s="3"/>
      <c r="F55" s="13">
        <f>F9*C54</f>
        <v>3000</v>
      </c>
    </row>
    <row r="56" spans="1:6" x14ac:dyDescent="0.25">
      <c r="B56" t="s">
        <v>45</v>
      </c>
      <c r="C56" s="13">
        <v>500</v>
      </c>
      <c r="D56" s="3"/>
      <c r="F56" s="13">
        <v>500</v>
      </c>
    </row>
    <row r="57" spans="1:6" x14ac:dyDescent="0.25">
      <c r="B57" s="1" t="s">
        <v>46</v>
      </c>
      <c r="C57" s="12">
        <f>C55+C56</f>
        <v>3650</v>
      </c>
      <c r="D57" s="4"/>
      <c r="F57" s="12">
        <f>SUM(F55:F56)</f>
        <v>3500</v>
      </c>
    </row>
    <row r="58" spans="1:6" x14ac:dyDescent="0.25">
      <c r="C58" s="13"/>
      <c r="D58" s="6"/>
      <c r="F58" s="12"/>
    </row>
    <row r="59" spans="1:6" x14ac:dyDescent="0.25">
      <c r="A59" s="1" t="s">
        <v>47</v>
      </c>
      <c r="B59" s="1" t="s">
        <v>83</v>
      </c>
      <c r="C59" s="12">
        <f>C43+C46+C52+C57</f>
        <v>38375.330031463425</v>
      </c>
      <c r="D59" s="4"/>
      <c r="F59" s="12">
        <f>F43+F46+F52+F57</f>
        <v>45964.002473256587</v>
      </c>
    </row>
    <row r="60" spans="1:6" x14ac:dyDescent="0.25">
      <c r="A60" s="8" t="s">
        <v>2</v>
      </c>
      <c r="B60" s="8"/>
      <c r="C60" s="14">
        <f>(C52+C57)/C28</f>
        <v>5.0042471042471046E-2</v>
      </c>
      <c r="D60" s="14"/>
      <c r="E60" s="1"/>
      <c r="F60" s="14">
        <f>(F52+F57)/C28</f>
        <v>2.8411840411840413E-2</v>
      </c>
    </row>
    <row r="61" spans="1:6" x14ac:dyDescent="0.25">
      <c r="A61" s="8" t="s">
        <v>3</v>
      </c>
      <c r="B61" s="8"/>
      <c r="C61" s="14">
        <f>(C43+C46)/C28</f>
        <v>2.4041177666917806E-2</v>
      </c>
      <c r="D61" s="14"/>
      <c r="E61" s="1"/>
      <c r="F61" s="14">
        <f>(F43+F46)/C28</f>
        <v>6.0321755096376932E-2</v>
      </c>
    </row>
    <row r="62" spans="1:6" x14ac:dyDescent="0.25">
      <c r="A62" s="1" t="s">
        <v>22</v>
      </c>
      <c r="C62" s="12">
        <f>C59/C28</f>
        <v>7.4083648709388855E-2</v>
      </c>
      <c r="D62" s="12"/>
      <c r="F62" s="12">
        <f>F59/C28</f>
        <v>8.8733595508217356E-2</v>
      </c>
    </row>
    <row r="63" spans="1:6" x14ac:dyDescent="0.25">
      <c r="D63" s="3"/>
    </row>
    <row r="64" spans="1:6" x14ac:dyDescent="0.25">
      <c r="D64" s="2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U2-Einfamilienhaus, Gaskessel</vt:lpstr>
      <vt:lpstr>Ringrohr-Einfamilienhaus</vt:lpstr>
      <vt:lpstr>Ringrohr+Solar,Einfamilienhaus</vt:lpstr>
      <vt:lpstr>RR-feld, Gas+Kälte,Gesch.haus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Frieder</dc:creator>
  <cp:lastModifiedBy>Häfner</cp:lastModifiedBy>
  <dcterms:created xsi:type="dcterms:W3CDTF">2013-10-26T12:36:17Z</dcterms:created>
  <dcterms:modified xsi:type="dcterms:W3CDTF">2015-06-08T10:49:40Z</dcterms:modified>
</cp:coreProperties>
</file>